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2.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11"/>
  <workbookPr/>
  <mc:AlternateContent xmlns:mc="http://schemas.openxmlformats.org/markup-compatibility/2006">
    <mc:Choice Requires="x15">
      <x15ac:absPath xmlns:x15ac="http://schemas.microsoft.com/office/spreadsheetml/2010/11/ac" url="https://undp-my.sharepoint.com/personal/alba_ramirez_ramos_undp_org/Documents/Coordinación UCP/"/>
    </mc:Choice>
  </mc:AlternateContent>
  <xr:revisionPtr revIDLastSave="389" documentId="8_{7E54408A-9B48-460B-B10B-7A83E75660B0}" xr6:coauthVersionLast="47" xr6:coauthVersionMax="47" xr10:uidLastSave="{E0979DEE-3BCF-4407-B339-8BAA1F1B2946}"/>
  <bookViews>
    <workbookView xWindow="760" yWindow="380" windowWidth="16780" windowHeight="10900" xr2:uid="{86BF1788-469E-4812-8AD4-579521634429}"/>
  </bookViews>
  <sheets>
    <sheet name="POA 2026" sheetId="1" r:id="rId1"/>
    <sheet name="POA 2026 VL para revisión Admin"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134" i="2" l="1"/>
  <c r="V134" i="2"/>
  <c r="U134" i="2"/>
  <c r="T134" i="2"/>
  <c r="S134" i="2"/>
  <c r="R134" i="2"/>
  <c r="Q134" i="2"/>
  <c r="P134" i="2"/>
  <c r="M134" i="2"/>
  <c r="L134" i="2"/>
  <c r="K134" i="2"/>
  <c r="I134" i="2"/>
  <c r="L132" i="2"/>
  <c r="Y131" i="2"/>
  <c r="L130" i="2"/>
  <c r="W129" i="2"/>
  <c r="L128" i="2"/>
  <c r="W127" i="2"/>
  <c r="W126" i="2"/>
  <c r="H125" i="2"/>
  <c r="H124" i="2"/>
  <c r="H123" i="2"/>
  <c r="H122" i="2"/>
  <c r="H121" i="2"/>
  <c r="H120" i="2"/>
  <c r="H119" i="2"/>
  <c r="H118" i="2"/>
  <c r="O117" i="2"/>
  <c r="H117" i="2" s="1"/>
  <c r="Y116" i="2"/>
  <c r="N116" i="2"/>
  <c r="N134" i="2" s="1"/>
  <c r="H116" i="2"/>
  <c r="N115" i="2"/>
  <c r="H115" i="2"/>
  <c r="Y114" i="2"/>
  <c r="Y134" i="2" s="1"/>
  <c r="W114" i="2"/>
  <c r="H114" i="2" s="1"/>
  <c r="N114" i="2"/>
  <c r="Y113" i="2"/>
  <c r="W113" i="2"/>
  <c r="N113" i="2"/>
  <c r="H113" i="2" s="1"/>
  <c r="H112" i="2"/>
  <c r="H111" i="2"/>
  <c r="H110" i="2"/>
  <c r="H109" i="2"/>
  <c r="H108" i="2"/>
  <c r="H107" i="2"/>
  <c r="H106" i="2"/>
  <c r="H105" i="2"/>
  <c r="X100" i="2"/>
  <c r="W100" i="2"/>
  <c r="U100" i="2"/>
  <c r="S100" i="2"/>
  <c r="R100" i="2"/>
  <c r="P100" i="2"/>
  <c r="O100" i="2"/>
  <c r="M100" i="2"/>
  <c r="K100" i="2"/>
  <c r="I100" i="2"/>
  <c r="V98" i="2"/>
  <c r="V100" i="2" s="1"/>
  <c r="Y97" i="2"/>
  <c r="Y96" i="2"/>
  <c r="T95" i="2"/>
  <c r="Y94" i="2"/>
  <c r="L93" i="2"/>
  <c r="T92" i="2"/>
  <c r="Y91" i="2"/>
  <c r="N90" i="2"/>
  <c r="H89" i="2"/>
  <c r="Y89" i="2" s="1"/>
  <c r="L88" i="2"/>
  <c r="L87" i="2"/>
  <c r="L86" i="2"/>
  <c r="L100" i="2" s="1"/>
  <c r="N85" i="2"/>
  <c r="N100" i="2" s="1"/>
  <c r="Y84" i="2"/>
  <c r="H83" i="2"/>
  <c r="H82" i="2"/>
  <c r="H81" i="2"/>
  <c r="Z80" i="2"/>
  <c r="H79" i="2"/>
  <c r="H78" i="2"/>
  <c r="H77" i="2"/>
  <c r="H76" i="2"/>
  <c r="H75" i="2"/>
  <c r="H74" i="2"/>
  <c r="H73" i="2"/>
  <c r="H72" i="2"/>
  <c r="H71" i="2"/>
  <c r="H70" i="2"/>
  <c r="Y69" i="2"/>
  <c r="H69" i="2" s="1"/>
  <c r="Y68" i="2"/>
  <c r="Q68" i="2"/>
  <c r="H68" i="2"/>
  <c r="Y67" i="2"/>
  <c r="H67" i="2"/>
  <c r="Y66" i="2"/>
  <c r="H66" i="2" s="1"/>
  <c r="T66" i="2"/>
  <c r="H65" i="2"/>
  <c r="Y64" i="2"/>
  <c r="H64" i="2"/>
  <c r="H63" i="2"/>
  <c r="Y62" i="2"/>
  <c r="Q62" i="2"/>
  <c r="Q100" i="2" s="1"/>
  <c r="H62" i="2"/>
  <c r="H61" i="2"/>
  <c r="Y60" i="2"/>
  <c r="T60" i="2"/>
  <c r="H60" i="2" s="1"/>
  <c r="Y59" i="2"/>
  <c r="H59" i="2" s="1"/>
  <c r="H58" i="2"/>
  <c r="H57" i="2"/>
  <c r="H56" i="2"/>
  <c r="H55" i="2"/>
  <c r="Y50" i="2"/>
  <c r="X50" i="2"/>
  <c r="W50" i="2"/>
  <c r="V50" i="2"/>
  <c r="U50" i="2"/>
  <c r="T50" i="2"/>
  <c r="S50" i="2"/>
  <c r="R50" i="2"/>
  <c r="Q50" i="2"/>
  <c r="P50" i="2"/>
  <c r="O50" i="2"/>
  <c r="N50" i="2"/>
  <c r="M50" i="2"/>
  <c r="L50" i="2"/>
  <c r="K50" i="2"/>
  <c r="I50" i="2"/>
  <c r="Y48" i="2"/>
  <c r="Y47" i="2"/>
  <c r="L46" i="2"/>
  <c r="Y45" i="2"/>
  <c r="Y44" i="2"/>
  <c r="Y43" i="2"/>
  <c r="H42" i="2"/>
  <c r="H41" i="2"/>
  <c r="H40" i="2"/>
  <c r="H39" i="2"/>
  <c r="H38" i="2"/>
  <c r="H37" i="2"/>
  <c r="H36" i="2"/>
  <c r="H35" i="2"/>
  <c r="H34" i="2"/>
  <c r="Y33" i="2"/>
  <c r="H33" i="2"/>
  <c r="Y32" i="2"/>
  <c r="H32" i="2" s="1"/>
  <c r="H31" i="2"/>
  <c r="H30" i="2"/>
  <c r="H29" i="2"/>
  <c r="H28" i="2"/>
  <c r="H27" i="2"/>
  <c r="H26" i="2"/>
  <c r="H50" i="2" s="1"/>
  <c r="AA50" i="2" s="1"/>
  <c r="Y21" i="2"/>
  <c r="X21" i="2"/>
  <c r="X137" i="2" s="1"/>
  <c r="W21" i="2"/>
  <c r="V21" i="2"/>
  <c r="V137" i="2" s="1"/>
  <c r="U21" i="2"/>
  <c r="U137" i="2" s="1"/>
  <c r="T21" i="2"/>
  <c r="S21" i="2"/>
  <c r="S137" i="2" s="1"/>
  <c r="R21" i="2"/>
  <c r="R137" i="2" s="1"/>
  <c r="Q21" i="2"/>
  <c r="Q137" i="2" s="1"/>
  <c r="P21" i="2"/>
  <c r="P137" i="2" s="1"/>
  <c r="O21" i="2"/>
  <c r="N21" i="2"/>
  <c r="M21" i="2"/>
  <c r="M137" i="2" s="1"/>
  <c r="L21" i="2"/>
  <c r="L137" i="2" s="1"/>
  <c r="K21" i="2"/>
  <c r="K137" i="2" s="1"/>
  <c r="I21" i="2"/>
  <c r="I137" i="2" s="1"/>
  <c r="H20" i="2"/>
  <c r="H19" i="2"/>
  <c r="H18" i="2"/>
  <c r="H17" i="2"/>
  <c r="H16" i="2"/>
  <c r="H15" i="2"/>
  <c r="H14" i="2"/>
  <c r="H13" i="2"/>
  <c r="H12" i="2"/>
  <c r="H11" i="2"/>
  <c r="H10" i="2"/>
  <c r="H9" i="2"/>
  <c r="H8" i="2"/>
  <c r="H7" i="2"/>
  <c r="H6" i="2"/>
  <c r="H5" i="2"/>
  <c r="H21" i="2" s="1"/>
  <c r="O117" i="1"/>
  <c r="Y116" i="1"/>
  <c r="N116" i="1"/>
  <c r="N115" i="1"/>
  <c r="Y114" i="1"/>
  <c r="W114" i="1"/>
  <c r="N114" i="1"/>
  <c r="Y113" i="1"/>
  <c r="W113" i="1"/>
  <c r="N113" i="1"/>
  <c r="Y69" i="1"/>
  <c r="Y68" i="1"/>
  <c r="Q68" i="1"/>
  <c r="Y67" i="1"/>
  <c r="Y66" i="1"/>
  <c r="T66" i="1"/>
  <c r="Y64" i="1"/>
  <c r="Y62" i="1"/>
  <c r="Q62" i="1"/>
  <c r="Y60" i="1"/>
  <c r="T60" i="1"/>
  <c r="Y59" i="1"/>
  <c r="Y33" i="1"/>
  <c r="Y32" i="1"/>
  <c r="T137" i="2" l="1"/>
  <c r="H134" i="2"/>
  <c r="H100" i="2"/>
  <c r="AA100" i="2" s="1"/>
  <c r="Y137" i="2"/>
  <c r="AA21" i="2"/>
  <c r="H137" i="2"/>
  <c r="N137" i="2"/>
  <c r="W134" i="2"/>
  <c r="W137" i="2" s="1"/>
  <c r="T100" i="2"/>
  <c r="O134" i="2"/>
  <c r="O137" i="2" s="1"/>
  <c r="Y100" i="2"/>
  <c r="H125" i="1"/>
  <c r="Z137" i="2" l="1"/>
  <c r="AA137" i="2" s="1"/>
  <c r="Z134" i="2"/>
  <c r="AA134" i="2" s="1"/>
  <c r="H82" i="1"/>
  <c r="H83" i="1"/>
  <c r="M134" i="1"/>
  <c r="N134" i="1"/>
  <c r="O134" i="1"/>
  <c r="P134" i="1"/>
  <c r="Q134" i="1"/>
  <c r="R134" i="1"/>
  <c r="S134" i="1"/>
  <c r="T134" i="1"/>
  <c r="U134" i="1"/>
  <c r="V134" i="1"/>
  <c r="W134" i="1"/>
  <c r="X134" i="1"/>
  <c r="K134" i="1"/>
  <c r="L132" i="1"/>
  <c r="Y131" i="1"/>
  <c r="L130" i="1"/>
  <c r="W129" i="1"/>
  <c r="L128" i="1"/>
  <c r="W127" i="1"/>
  <c r="W126" i="1"/>
  <c r="V98" i="1"/>
  <c r="Y97" i="1"/>
  <c r="Y96" i="1"/>
  <c r="T95" i="1"/>
  <c r="Y94" i="1"/>
  <c r="L93" i="1"/>
  <c r="T92" i="1"/>
  <c r="Y91" i="1"/>
  <c r="N90" i="1"/>
  <c r="H89" i="1"/>
  <c r="Y89" i="1" s="1"/>
  <c r="L88" i="1"/>
  <c r="L87" i="1"/>
  <c r="L86" i="1"/>
  <c r="N85" i="1"/>
  <c r="Y84" i="1"/>
  <c r="M50" i="1"/>
  <c r="N50" i="1"/>
  <c r="O50" i="1"/>
  <c r="P50" i="1"/>
  <c r="Q50" i="1"/>
  <c r="R50" i="1"/>
  <c r="S50" i="1"/>
  <c r="T50" i="1"/>
  <c r="U50" i="1"/>
  <c r="V50" i="1"/>
  <c r="W50" i="1"/>
  <c r="X50" i="1"/>
  <c r="K50" i="1"/>
  <c r="Y48" i="1"/>
  <c r="Y47" i="1"/>
  <c r="L46" i="1"/>
  <c r="L50" i="1" s="1"/>
  <c r="Y45" i="1"/>
  <c r="Y44" i="1"/>
  <c r="Y43" i="1"/>
  <c r="L100" i="1" l="1"/>
  <c r="L134" i="1"/>
  <c r="Y50" i="1"/>
  <c r="H107" i="1" l="1"/>
  <c r="H108" i="1"/>
  <c r="H109" i="1"/>
  <c r="H110" i="1"/>
  <c r="H111" i="1"/>
  <c r="H112" i="1"/>
  <c r="H113" i="1"/>
  <c r="H114" i="1"/>
  <c r="H115" i="1"/>
  <c r="H116" i="1"/>
  <c r="H117" i="1"/>
  <c r="H118" i="1"/>
  <c r="H119" i="1"/>
  <c r="H120" i="1"/>
  <c r="H121" i="1"/>
  <c r="H122" i="1"/>
  <c r="H105" i="1"/>
  <c r="H124" i="1"/>
  <c r="Y134" i="1"/>
  <c r="K100" i="1"/>
  <c r="H81" i="1"/>
  <c r="Z80" i="1"/>
  <c r="H79" i="1"/>
  <c r="H78" i="1"/>
  <c r="H77" i="1"/>
  <c r="H76" i="1"/>
  <c r="H75" i="1"/>
  <c r="H74" i="1"/>
  <c r="H73" i="1"/>
  <c r="H72" i="1"/>
  <c r="H71" i="1"/>
  <c r="H70" i="1"/>
  <c r="M100" i="1"/>
  <c r="N100" i="1"/>
  <c r="O100" i="1"/>
  <c r="P100" i="1"/>
  <c r="Q100" i="1"/>
  <c r="R100" i="1"/>
  <c r="S100" i="1"/>
  <c r="T100" i="1"/>
  <c r="U100" i="1"/>
  <c r="V100" i="1"/>
  <c r="W100" i="1"/>
  <c r="X100" i="1"/>
  <c r="Y100" i="1"/>
  <c r="H69" i="1"/>
  <c r="H68" i="1"/>
  <c r="H67" i="1"/>
  <c r="H66" i="1"/>
  <c r="H65" i="1"/>
  <c r="H64" i="1"/>
  <c r="H63" i="1"/>
  <c r="H62" i="1"/>
  <c r="H61" i="1"/>
  <c r="H60" i="1"/>
  <c r="H59" i="1"/>
  <c r="H38" i="1"/>
  <c r="H39" i="1"/>
  <c r="H40" i="1"/>
  <c r="H41" i="1"/>
  <c r="H42" i="1"/>
  <c r="H37" i="1"/>
  <c r="H36" i="1"/>
  <c r="L21" i="1"/>
  <c r="M21" i="1"/>
  <c r="N21" i="1"/>
  <c r="O21" i="1"/>
  <c r="P21" i="1"/>
  <c r="Q21" i="1"/>
  <c r="R21" i="1"/>
  <c r="S21" i="1"/>
  <c r="T21" i="1"/>
  <c r="U21" i="1"/>
  <c r="V21" i="1"/>
  <c r="W21" i="1"/>
  <c r="X21" i="1"/>
  <c r="Y21" i="1"/>
  <c r="K21" i="1"/>
  <c r="H35" i="1"/>
  <c r="H34" i="1"/>
  <c r="H33" i="1"/>
  <c r="H32" i="1"/>
  <c r="H20" i="1"/>
  <c r="H123" i="1" l="1"/>
  <c r="I134" i="1"/>
  <c r="H106" i="1"/>
  <c r="I100" i="1"/>
  <c r="H58" i="1"/>
  <c r="H57" i="1"/>
  <c r="H56" i="1"/>
  <c r="H55" i="1"/>
  <c r="H100" i="1" s="1"/>
  <c r="I50" i="1"/>
  <c r="H31" i="1"/>
  <c r="H30" i="1"/>
  <c r="H29" i="1"/>
  <c r="H28" i="1"/>
  <c r="H27" i="1"/>
  <c r="H26" i="1"/>
  <c r="I21" i="1"/>
  <c r="H19" i="1"/>
  <c r="H18" i="1"/>
  <c r="H17" i="1"/>
  <c r="H16" i="1"/>
  <c r="H15" i="1"/>
  <c r="H14" i="1"/>
  <c r="H13" i="1"/>
  <c r="H12" i="1"/>
  <c r="H11" i="1"/>
  <c r="H10" i="1"/>
  <c r="H9" i="1"/>
  <c r="H8" i="1"/>
  <c r="H7" i="1"/>
  <c r="H6" i="1"/>
  <c r="H5" i="1"/>
  <c r="H134" i="1" l="1"/>
  <c r="H50" i="1"/>
  <c r="AA50" i="1" s="1"/>
  <c r="AA100" i="1"/>
  <c r="H21" i="1"/>
  <c r="I137" i="1"/>
  <c r="V137" i="1"/>
  <c r="K137" i="1"/>
  <c r="W137" i="1"/>
  <c r="X137" i="1"/>
  <c r="Z134" i="1"/>
  <c r="U137" i="1"/>
  <c r="Y137" i="1"/>
  <c r="P137" i="1"/>
  <c r="Q137" i="1"/>
  <c r="N137" i="1"/>
  <c r="R137" i="1"/>
  <c r="L137" i="1"/>
  <c r="M137" i="1"/>
  <c r="S137" i="1"/>
  <c r="O137" i="1"/>
  <c r="T137" i="1"/>
  <c r="H137" i="1" l="1"/>
  <c r="AA134" i="1"/>
  <c r="Z137" i="1"/>
  <c r="AA21" i="1"/>
  <c r="AA137"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tc={A635B07A-9F3B-4657-A915-CEDD1240E97F}</author>
    <author>tc={15C11CD7-B7A2-4B19-863B-66E358F4ABC9}</author>
    <author>tc={39CAA2EC-D3F4-4B5F-8571-EBC7C14D8DFA}</author>
    <author>tc={A4D32EF3-B67C-416C-952B-2AD36CEDA27E}</author>
    <author>tc={7A8CE833-EE48-499D-AD7A-626010F8AF74}</author>
    <author>tc={63DB5138-5E2D-49D1-8FA6-7B107D374283}</author>
    <author>tc={0D1E0828-D940-4F5C-931D-F96D395BBE74}</author>
    <author>tc={130E6F27-8543-4B4F-903B-03F0FD96072F}</author>
    <author>tc={D89601C2-731D-47D6-8C4C-E3247D2AE5A5}</author>
    <author>tc={6059DAB1-4266-4CB4-9B8F-7CBE56982208}</author>
    <author>tc={70DA03DC-49E1-459F-ACB8-C3487D74CC79}</author>
    <author>tc={0ECEE8AC-2F80-4652-AEF8-3FD5BCBD738E}</author>
    <author>tc={512BDF85-AAAA-49D2-AFD4-87C21CD04250}</author>
    <author>tc={5290C047-5339-4418-995F-5326E0B9EA96}</author>
    <author>tc={4DB3932C-3940-4C26-AA57-6A804528024C}</author>
    <author>tc={E6EF97F9-938A-4E7E-B04A-47D144238B0F}</author>
    <author>tc={EA4AF9DD-B44F-4AD7-A67A-445E92C54269}</author>
    <author>tc={9B807A55-484F-4ADD-9C77-5C881848AB9F}</author>
    <author>tc={2F177296-50DA-4C09-83B1-A03CBD383267}</author>
    <author>tc={FF7DDA4C-C575-4F08-BBA6-18FEF1B0CE38}</author>
    <author>tc={9E8411DE-8B48-4867-B09C-DFDF2ADC9994}</author>
    <author>tc={CAA7580D-70C9-4F6A-92AB-C634EE0B70C8}</author>
    <author>tc={2EF5682A-8A6E-4B50-B813-A50B0B325993}</author>
    <author>tc={741B9E16-8F15-4D0F-BA44-F54E2BC681AB}</author>
    <author>tc={FDFB8766-7FBD-4243-B9DD-1719B1D61EEE}</author>
    <author>tc={C5A9D320-1698-4A9F-893D-5A3ACA332344}</author>
    <author>tc={70665D2C-96B3-4CC7-AC35-4FA50F915381}</author>
    <author>tc={2A8CBF4E-6378-4283-850C-15DF5354BD43}</author>
  </authors>
  <commentList>
    <comment ref="D9" authorId="0" shapeId="0" xr:uid="{A635B07A-9F3B-4657-A915-CEDD1240E97F}">
      <text>
        <t>[Threaded comment]
Your version of Excel allows you to read this threaded comment; however, any edits to it will get removed if the file is opened in a newer version of Excel. Learn more: https://go.microsoft.com/fwlink/?linkid=870924
Comment:
    Invitar a socios al proceso de actualización.</t>
      </text>
    </comment>
    <comment ref="D10" authorId="1" shapeId="0" xr:uid="{15C11CD7-B7A2-4B19-863B-66E358F4ABC9}">
      <text>
        <t>[Threaded comment]
Your version of Excel allows you to read this threaded comment; however, any edits to it will get removed if the file is opened in a newer version of Excel. Learn more: https://go.microsoft.com/fwlink/?linkid=870924
Comment:
    Socializar en el Foro de Playas y Ecosistemas Costeros
Reply:
    Sumarse con SEMARNAT para el tema de playas limpias.
Reply:
    Adopción de playas y señalética en los destinos.</t>
      </text>
    </comment>
    <comment ref="D33" authorId="2" shapeId="0" xr:uid="{39CAA2EC-D3F4-4B5F-8571-EBC7C14D8DFA}">
      <text>
        <t>[Threaded comment]
Your version of Excel allows you to read this threaded comment; however, any edits to it will get removed if the file is opened in a newer version of Excel. Learn more: https://go.microsoft.com/fwlink/?linkid=870924
Comment:
    Esta actividad no tiene recursos asignados y se propone arrancarla en Q2 ya que requiere de los insumos: guía de planes de negocio que será desarrollada en el marco del proyecto (Q1-2026), y del Diagnóstico de capacidades financieras D11</t>
      </text>
    </comment>
    <comment ref="D34" authorId="3" shapeId="0" xr:uid="{A4D32EF3-B67C-416C-952B-2AD36CEDA27E}">
      <text>
        <t xml:space="preserve">[Threaded comment]
Your version of Excel allows you to read this threaded comment; however, any edits to it will get removed if the file is opened in a newer version of Excel. Learn more: https://go.microsoft.com/fwlink/?linkid=870924
Comment:
    Esta actividad es insumo base para D8: elaboración de los planes de negocio
Reply:
    Celebrar convenio con SEDECO Oaxaca para hacer uso de la plataforma emétrica central y contratar consultor para el levantamiento de datos. </t>
      </text>
    </comment>
    <comment ref="D35" authorId="4" shapeId="0" xr:uid="{7A8CE833-EE48-499D-AD7A-626010F8AF74}">
      <text>
        <t>[Threaded comment]
Your version of Excel allows you to read this threaded comment; however, any edits to it will get removed if the file is opened in a newer version of Excel. Learn more: https://go.microsoft.com/fwlink/?linkid=870924
Comment:
    Se desarrollará a partir de una consultoría que requiere del insumo: Plan de soluciones de financiamiento, el cual está programado para Q2-2026, pero se presentarán avances en Q4-2025
Reply:
    Contempla también la actividad que se establecía abajo sobre el desarrollo de una propuesta operativa del Plan de Soluciones de Financiamiento del Organismo Gestor del Destino Maya Ka´an que incluye la firma de convenios (Requiere del insumo: Taller de soluciones de financiamiento (tentativo definir Q2 para garantizar participación de actores)</t>
      </text>
    </comment>
    <comment ref="D36" authorId="5" shapeId="0" xr:uid="{63DB5138-5E2D-49D1-8FA6-7B107D374283}">
      <text>
        <t>[Threaded comment]
Your version of Excel allows you to read this threaded comment; however, any edits to it will get removed if the file is opened in a newer version of Excel. Learn more: https://go.microsoft.com/fwlink/?linkid=870924
Comment:
    ¿Cómo se va a hacer este acuerdo o cómo se participará en este acuerdo desde el proyecto? 
Reply:
    El acuerdo lo tendría que hacer la Dirección General de Ecología y Medio Ambiente de la SEPUIMM</t>
      </text>
    </comment>
    <comment ref="D38" authorId="6" shapeId="0" xr:uid="{0D1E0828-D940-4F5C-931D-F96D395BBE74}">
      <text>
        <t>[Threaded comment]
Your version of Excel allows you to read this threaded comment; however, any edits to it will get removed if the file is opened in a newer version of Excel. Learn more: https://go.microsoft.com/fwlink/?linkid=870924
Comment:
    Retomando el comentario anterior, sólo sería bueno especificar qué espera el proyecto con este acuerdo, o cómo participará en él, ¿se va a desarrollar, se va a impulsar, o de qué manera participa?
Reply:
    Se abordarán estos cuestionamientos con la SETUE</t>
      </text>
    </comment>
    <comment ref="D55" authorId="7" shapeId="0" xr:uid="{130E6F27-8543-4B4F-903B-03F0FD96072F}">
      <text>
        <t>[Threaded comment]
Your version of Excel allows you to read this threaded comment; however, any edits to it will get removed if the file is opened in a newer version of Excel. Learn more: https://go.microsoft.com/fwlink/?linkid=870924
Comment:
    Revisar posibilidad de realizar esta actividad bajo formato de call for proposal</t>
      </text>
    </comment>
    <comment ref="D59" authorId="8" shapeId="0" xr:uid="{D89601C2-731D-47D6-8C4C-E3247D2AE5A5}">
      <text>
        <t>[Threaded comment]
Your version of Excel allows you to read this threaded comment; however, any edits to it will get removed if the file is opened in a newer version of Excel. Learn more: https://go.microsoft.com/fwlink/?linkid=870924
Comment:
    3 sesiones ordinarias y 3 reuniones de trabajo</t>
      </text>
    </comment>
    <comment ref="D60" authorId="9" shapeId="0" xr:uid="{6059DAB1-4266-4CB4-9B8F-7CBE56982208}">
      <text>
        <t>[Threaded comment]
Your version of Excel allows you to read this threaded comment; however, any edits to it will get removed if the file is opened in a newer version of Excel. Learn more: https://go.microsoft.com/fwlink/?linkid=870924
Comment:
    FITUR, ITB, intercambio internacional (verificar viabilidad)</t>
      </text>
    </comment>
    <comment ref="D61" authorId="10" shapeId="0" xr:uid="{70DA03DC-49E1-459F-ACB8-C3487D74CC79}">
      <text>
        <t>[Threaded comment]
Your version of Excel allows you to read this threaded comment; however, any edits to it will get removed if the file is opened in a newer version of Excel. Learn more: https://go.microsoft.com/fwlink/?linkid=870924
Comment:
    Pendiente identificar a las empresas</t>
      </text>
    </comment>
    <comment ref="D62" authorId="11" shapeId="0" xr:uid="{0ECEE8AC-2F80-4652-AEF8-3FD5BCBD738E}">
      <text>
        <t>[Threaded comment]
Your version of Excel allows you to read this threaded comment; however, any edits to it will get removed if the file is opened in a newer version of Excel. Learn more: https://go.microsoft.com/fwlink/?linkid=870924
Comment:
    Requiere traslados, materiales, talleres, conferencias, mesa de negocios) (planeación conjunta con Red de turismo indígena Ik Lu´um en Q4-25 y la ejecución a partir del Q1-2026)</t>
      </text>
    </comment>
    <comment ref="D63" authorId="12" shapeId="0" xr:uid="{512BDF85-AAAA-49D2-AFD4-87C21CD04250}">
      <text>
        <t>[Threaded comment]
Your version of Excel allows you to read this threaded comment; however, any edits to it will get removed if the file is opened in a newer version of Excel. Learn more: https://go.microsoft.com/fwlink/?linkid=870924
Comment:
    (Q2-Q3) consultoría (agregar 3 reuniones con la nueva cooperativa de guías-actividad paralela)</t>
      </text>
    </comment>
    <comment ref="D64" authorId="13" shapeId="0" xr:uid="{5290C047-5339-4418-995F-5326E0B9EA96}">
      <text>
        <t xml:space="preserve">[Threaded comment]
Your version of Excel allows you to read this threaded comment; however, any edits to it will get removed if the file is opened in a newer version of Excel. Learn more: https://go.microsoft.com/fwlink/?linkid=870924
Comment:
    Considerar trabajo de campo y/o talleres y consultor se contratará desde UCP. </t>
      </text>
    </comment>
    <comment ref="D65" authorId="14" shapeId="0" xr:uid="{4DB3932C-3940-4C26-AA57-6A804528024C}">
      <text>
        <t>[Threaded comment]
Your version of Excel allows you to read this threaded comment; however, any edits to it will get removed if the file is opened in a newer version of Excel. Learn more: https://go.microsoft.com/fwlink/?linkid=870924
Comment:
    Aquí se integran las siguientes actividades: Implementar el protocolo de alerta temprana de blanqueamiento de coral en Punta Allen, la GBPS en actividades acuáticas en 1 empresa, y desarrollar 1 mecanismo de trazabilidad para la pesca de langosta - capacitación y desarrollo de mecanismo de trazabilidad en el marco de la EATSBO</t>
      </text>
    </comment>
    <comment ref="D66" authorId="15" shapeId="0" xr:uid="{E6EF97F9-938A-4E7E-B04A-47D144238B0F}">
      <text>
        <t>[Threaded comment]
Your version of Excel allows you to read this threaded comment; however, any edits to it will get removed if the file is opened in a newer version of Excel. Learn more: https://go.microsoft.com/fwlink/?linkid=870924
Comment:
    SECTUR contrata a un especialista en SIG. Reunión para definir el sistema y hacer ajustes al proceso. (Se incorpore al Plan de Sostenibilidad)</t>
      </text>
    </comment>
    <comment ref="D67" authorId="16" shapeId="0" xr:uid="{EA4AF9DD-B44F-4AD7-A67A-445E92C54269}">
      <text>
        <t>[Threaded comment]
Your version of Excel allows you to read this threaded comment; however, any edits to it will get removed if the file is opened in a newer version of Excel. Learn more: https://go.microsoft.com/fwlink/?linkid=870924
Comment:
    Aquí se sugiere que los mecanismos de trazabilidad de la pesca de la langosta tenga una metodología y que en otra actividad se refleje el tema del 40 aniversario de la RB Sian Ka’an. 
Reply:
    Las actividades del 40 aniversario formarán parte de las acciones para dar a conocer y fortalecer el mecanismo de trazabilidad</t>
      </text>
    </comment>
    <comment ref="D68" authorId="17" shapeId="0" xr:uid="{9B807A55-484F-4ADD-9C77-5C881848AB9F}">
      <text>
        <t xml:space="preserve">[Threaded comment]
Your version of Excel allows you to read this threaded comment; however, any edits to it will get removed if the file is opened in a newer version of Excel. Learn more: https://go.microsoft.com/fwlink/?linkid=870924
Comment:
    Revisar posibilidad de ampliar a conservación de la biodiversidad. 
Adicionalmente sumarse a programa de educación ambiental con CONABIO y WWF. </t>
      </text>
    </comment>
    <comment ref="D70" authorId="18" shapeId="0" xr:uid="{2F177296-50DA-4C09-83B1-A03CBD383267}">
      <text>
        <t>[Threaded comment]
Your version of Excel allows you to read this threaded comment; however, any edits to it will get removed if the file is opened in a newer version of Excel. Learn more: https://go.microsoft.com/fwlink/?linkid=870924
Comment:
    Tenemos la duda de cuáles serían las tres fases. 
Nuestra sugerencia es que quede de la siguiente forma:
Elaborar el Programa de Manejo del Circuito Ecoturístico o zona local de turismo sustentable en Santiago (caracterización, diagnóstico y componentes)</t>
      </text>
    </comment>
    <comment ref="E72" authorId="19" shapeId="0" xr:uid="{FF7DDA4C-C575-4F08-BBA6-18FEF1B0CE38}">
      <text>
        <t>[Threaded comment]
Your version of Excel allows you to read this threaded comment; however, any edits to it will get removed if the file is opened in a newer version of Excel. Learn more: https://go.microsoft.com/fwlink/?linkid=870924
Comment:
    Sugerimos que se replantee la actividad por lo que está en rojo</t>
      </text>
    </comment>
    <comment ref="D73" authorId="20" shapeId="0" xr:uid="{9E8411DE-8B48-4867-B09C-DFDF2ADC9994}">
      <text>
        <t>[Threaded comment]
Your version of Excel allows you to read this threaded comment; however, any edits to it will get removed if the file is opened in a newer version of Excel. Learn more: https://go.microsoft.com/fwlink/?linkid=870924
Comment:
    Me queda la duda si esta actividad no se repite con la del componente 2. 
Reply:
    Sí, al parecer se repite también en este componente por el producto 3.1.2.</t>
      </text>
    </comment>
    <comment ref="D75" authorId="21" shapeId="0" xr:uid="{CAA7580D-70C9-4F6A-92AB-C634EE0B70C8}">
      <text>
        <t>[Threaded comment]
Your version of Excel allows you to read this threaded comment; however, any edits to it will get removed if the file is opened in a newer version of Excel. Learn more: https://go.microsoft.com/fwlink/?linkid=870924
Comment:
    Esta actividad no sé si debiera de estar en el componente 2</t>
      </text>
    </comment>
    <comment ref="D78" authorId="22" shapeId="0" xr:uid="{2EF5682A-8A6E-4B50-B813-A50B0B325993}">
      <text>
        <t xml:space="preserve">[Threaded comment]
Your version of Excel allows you to read this threaded comment; however, any edits to it will get removed if the file is opened in a newer version of Excel. Learn more: https://go.microsoft.com/fwlink/?linkid=870924
Comment:
    Justo creo que este es un buen ejemplo de cómo se podría desglosar un poco más los acuerdos a los que se hace referencia más arriba. </t>
      </text>
    </comment>
    <comment ref="D81" authorId="23" shapeId="0" xr:uid="{741B9E16-8F15-4D0F-BA44-F54E2BC681AB}">
      <text>
        <t xml:space="preserve">[Threaded comment]
Your version of Excel allows you to read this threaded comment; however, any edits to it will get removed if the file is opened in a newer version of Excel. Learn more: https://go.microsoft.com/fwlink/?linkid=870924
Comment:
    Esta actividad no me queda muy clara. </t>
      </text>
    </comment>
    <comment ref="D114" authorId="24" shapeId="0" xr:uid="{FDFB8766-7FBD-4243-B9DD-1719B1D61EEE}">
      <text>
        <t>[Threaded comment]
Your version of Excel allows you to read this threaded comment; however, any edits to it will get removed if the file is opened in a newer version of Excel. Learn more: https://go.microsoft.com/fwlink/?linkid=870924
Comment:
    Verificar si se cuenta con recursos en C4</t>
      </text>
    </comment>
    <comment ref="D115" authorId="25" shapeId="0" xr:uid="{C5A9D320-1698-4A9F-893D-5A3ACA332344}">
      <text>
        <t xml:space="preserve">[Threaded comment]
Your version of Excel allows you to read this threaded comment; however, any edits to it will get removed if the file is opened in a newer version of Excel. Learn more: https://go.microsoft.com/fwlink/?linkid=870924
Comment:
    Esta actividad se refiere a las reuniones de planeación del proyecto, el próximo año probablemente se destine para cierre de proyecto. </t>
      </text>
    </comment>
    <comment ref="D116" authorId="26" shapeId="0" xr:uid="{70665D2C-96B3-4CC7-AC35-4FA50F915381}">
      <text>
        <t>[Threaded comment]
Your version of Excel allows you to read this threaded comment; however, any edits to it will get removed if the file is opened in a newer version of Excel. Learn more: https://go.microsoft.com/fwlink/?linkid=870924
Comment:
    Gastos de viaje, logística para equipo ASK</t>
      </text>
    </comment>
    <comment ref="D118" authorId="27" shapeId="0" xr:uid="{2A8CBF4E-6378-4283-850C-15DF5354BD43}">
      <text>
        <t>[Threaded comment]
Your version of Excel allows you to read this threaded comment; however, any edits to it will get removed if the file is opened in a newer version of Excel. Learn more: https://go.microsoft.com/fwlink/?linkid=870924
Comment:
    Esta actividad debe incorporarse como aportaciones a la caja de herramientas del proyecto</t>
      </text>
    </comment>
  </commentList>
</comments>
</file>

<file path=xl/sharedStrings.xml><?xml version="1.0" encoding="utf-8"?>
<sst xmlns="http://schemas.openxmlformats.org/spreadsheetml/2006/main" count="958" uniqueCount="347">
  <si>
    <t>PLAN OPERATIVO ANUAL (POA) - Proyecto 00100949 "Integración de los criterios de conservación de la biodiversidad en el Sector Turístico (IBT) de México con énfasis en los ecosistemas costeros ricos en biodiversidad"</t>
  </si>
  <si>
    <t>Resultado 1</t>
  </si>
  <si>
    <t>Cronograma</t>
  </si>
  <si>
    <t>Presupuesto</t>
  </si>
  <si>
    <t>Responsable</t>
  </si>
  <si>
    <t>Productos</t>
  </si>
  <si>
    <t>POA 2025</t>
  </si>
  <si>
    <t>POA 2026</t>
  </si>
  <si>
    <t>Indicadores y mecanismos de verificación</t>
  </si>
  <si>
    <t>Fecha inicio</t>
  </si>
  <si>
    <t>Fecha terminación</t>
  </si>
  <si>
    <t>GEF</t>
  </si>
  <si>
    <t>COF</t>
  </si>
  <si>
    <t>71200
Consultores 
Internacionales</t>
  </si>
  <si>
    <t>71300
Consultores locales</t>
  </si>
  <si>
    <t>71400
Personal nómina</t>
  </si>
  <si>
    <t>71600
Viajes</t>
  </si>
  <si>
    <t>72100
Contratos empresas</t>
  </si>
  <si>
    <t>72200
Equipo y mobiliario</t>
  </si>
  <si>
    <t>72300
Materiales y Bienes</t>
  </si>
  <si>
    <t>72400
Equipo de comunicaciones
y audiovisual</t>
  </si>
  <si>
    <t>72500
Material de oficina</t>
  </si>
  <si>
    <t>72800
Equipo de TIC</t>
  </si>
  <si>
    <t>73400
Renta y Mant de Equipo</t>
  </si>
  <si>
    <t>74100
Servicios
Profesionales (auditoria)</t>
  </si>
  <si>
    <t>74200
Productos
audiovisuales e impresos</t>
  </si>
  <si>
    <t>74500 
Misceláneos</t>
  </si>
  <si>
    <t>75700
Talleres, reuniones</t>
  </si>
  <si>
    <t>SECTUR</t>
  </si>
  <si>
    <t>Producto 1.1.1 Fortalecimiento de la Ley General de Turismo y de otros instrumentos de políticas sectoriales relevantes para que incluyan salvaguardas obligatorias de conservación de la biodiversidad en el desarrollo turístico y en las operaciones de las zonas costeras</t>
  </si>
  <si>
    <t>Actualización de la Estrategia para el turismo comunitario y de naturaleza en México integrando criterios de conservación de la biodiversidad y salvaguardas sociales</t>
  </si>
  <si>
    <t>Fortalecer las líneas de acción/estrategias enfocadas a la conservación, uso y manejo de los recursos biológicos en el marco del Programa Nacional de Turismo Comunitario</t>
  </si>
  <si>
    <t>Programa Nacional de Turismo con criterios de conservación de la BD
Indicador 5</t>
  </si>
  <si>
    <t xml:space="preserve">Propuesta de actualización de la NOM 09 2002 para incluir criterios de conservación de la biodiversidad, actualizar, garantizar su mejor aplicación y la sustentabilidad, así como una mejor reglamentación para los guías de turistas orientados hacia la naturaleza, con perspectiva de género (vinculación con Unidad de Igualdad de Género y la Unidad de Certificación) </t>
  </si>
  <si>
    <t>Impulsar un plan de trabajo e instrumentos tales como guías de implementación de transversalidad de género en el sector turístico</t>
  </si>
  <si>
    <t>Guías de implementación de transversalidad de género en el sector turístico
Indicador 5</t>
  </si>
  <si>
    <t>Seguimiento a la implementación de la Meta 14 del Marco Mundial de Biodiversidad Kunming-Montreal.</t>
  </si>
  <si>
    <t>Seguimiento a la implementación de la Meta 14 del Marco Mundial de Biodiversidad Kunming-Montreal:
a) Informe de metas nacionales 7IN y 8 IN
b) Implementación de los hitos
c) Documentar Estudio de Caso Proyecto Kuxatur</t>
  </si>
  <si>
    <t>Meta 14 de MMB KM
Indicador 6</t>
  </si>
  <si>
    <t>Producto 1.1.2 Conservación de la Biodiversidad integrada a la planeación y regulaciones turísticas, dando como resultado una coherencia entre políticas/regulaciones y la Ley General de Turismo y los instrumentos regulatorios/normativos relacionados</t>
  </si>
  <si>
    <t xml:space="preserve">Replica de estudios de Limite de Cambio Aceptable (LCA) y Capacidad de Carga (CC) para regular las actividades turístico-recreativas en Huatulco, Oaxaca y Maya Ka'an, Quintana Roo. </t>
  </si>
  <si>
    <t>Revisión, validación e implementación de los ELCA y CC para regular las actividades turístico-recreativas en Huatulco, Oaxaca y Maya Ka'an, Quintana Roo.</t>
  </si>
  <si>
    <t>Estudios de Límite de Cambio Aceptable y CC para Huatulco y Maya Ka'an
Indicador 5</t>
  </si>
  <si>
    <t>Analizar y Fortalecer los lineamientos de ZDTS.
Simplificación de lineamientos y contenidos de  Programas de Manejo de las Zonas de Desarrollo Turístico Sustentable (ZDTS) que incluya integración de acciones para incoporación efectiva de comunidades,  conservación de la biodiversidad,  enfoque de género, una visión intercultural, monitoreo y evaluación.</t>
  </si>
  <si>
    <t>Acompañamiento para el proceso de actualización de la NOM 09</t>
  </si>
  <si>
    <t>NOM 09 con criterios de Biodiversidad
Indicador 5
Indicador 6</t>
  </si>
  <si>
    <t>01-abr-26</t>
  </si>
  <si>
    <t> </t>
  </si>
  <si>
    <t>Seguimiento a la implementación de la Estrategia de Actividades Turísticas Sustentables Basadas en el Océano (EATSBO).
Implementación 2025 incluye: 
- Monitoreo de ballena, 
- Mejores prácticas, 
- Adaptación de mejores prácticas 
- Aplicación datamares</t>
  </si>
  <si>
    <t xml:space="preserve">Gestión para  la  implementación Estrategia de Actividades Turísticas Sustentables basadas en el Oceano.
</t>
  </si>
  <si>
    <t>Acciones de EATSBO implementadas 
Indicador 5
Indicador 6</t>
  </si>
  <si>
    <t>01-ene-26</t>
  </si>
  <si>
    <t>Producto 1.1.3 Marco de Cumplimiento establecido para garantizar la aplicación de los instrumentos regulatorios para la conservación de la BD en la planeación y operación de las actividades y servicios turísticos.</t>
  </si>
  <si>
    <t>Sesionar el Grupo 1 para impulsar su fortalecimiento.
Las sesiones integrarán: 
- Programa de capacitación 
- Análisis de implementación de EATSBO
- Criterios de conservación de la biodiversidad. 
- Ley General de Turismo y su reglamento.
- Estrategia de Turismo Comunitario y de Naturaleza
- Zonas de Desarrollo Turístico Sustentable
- Meta 14 MMKM</t>
  </si>
  <si>
    <t>Sesiones del Grupo 1, del Comité Asesor Técnico y reuniones instucionales para dar seguimiento a la aplicación de instrumentos regulatorios</t>
  </si>
  <si>
    <t>Sesiones de Grupo 1 y CAT
Indicador 5</t>
  </si>
  <si>
    <t>31-dic-26</t>
  </si>
  <si>
    <t>Foro de Playas y Ecosistemas Costeros  en Bahías de Huatulco, Oaxaca</t>
  </si>
  <si>
    <t>Foro realizado
Indicador 5</t>
  </si>
  <si>
    <t>Producto 1.2.1 Programa de desarrollo de capacidades institucionalizado en SECTUR, secretarías estatales, sector privado, operadores turísticos, ayuntamientos y organizaciones de la sociedad civil con al menos 200 personas capacitadas en turismo compatible con la conservación de la biodiversidad, así como en la aplicación de programas de ordenamiento para el final del proyecto</t>
  </si>
  <si>
    <t>Diseñar contenidos de un programa de capacitación integral   dirigido a tres públicos objetivo: funcionarios públicos (SECTUR y los gobiernos estatales y municipales), sector privado  y sector social comunitario (prestadores de servicios turísticos y organizaciones de la sociedad civil) que incluya enfoque de género y pueblos indígenas y salvaguardas</t>
  </si>
  <si>
    <t>Plataforma para el turismo comunitario y biocultural
a) Experiencias comunitarias
b) Experiencias con biodiversidad 
c) Programa de capacitación de los tres sectores Kuxatur (integración enfoque de género)
d) Certificaciones para PST
e) Geoportal
f ) Caja de herramientas Kuxatur
g) Campus virtual de SECTUR</t>
  </si>
  <si>
    <t>Plataforma en uso
Indicador 5</t>
  </si>
  <si>
    <t>SECTUR, SEMARNAT, SETUES, UABCS, ISLA</t>
  </si>
  <si>
    <t xml:space="preserve">
Acompañamiento e inducción a los gobiernos locales de los 3 sitios piloto para la integración de la BD y su conservación en el sector turístico. 
- Gestión para turismo comunitario y de la naturaleza
- Programa de capacitación 
- Ley General de Turismo
- Financiamiento
- Criterios y salvaguardas</t>
  </si>
  <si>
    <t xml:space="preserve">Acompañamiento a los gobiernos locales de los 3 sitios piloto para la integración de la biodiversidad y su conservación en el sector turístico. </t>
  </si>
  <si>
    <t xml:space="preserve">Acciones de integración de BD en gobiernos estatales
Indicador 5
Indicador 6
</t>
  </si>
  <si>
    <t>SECTUR y sitios piloto</t>
  </si>
  <si>
    <t>Producto 1.2.3 Sistema de Monitoreo y Cumplimiento establecido para promover el uso sustentable de la BD y la definición de los límites de cambio aceptable en ecosistemas importantes para apoyar las medidas adaptativas con el fin de reducir los impactos del turismo.</t>
  </si>
  <si>
    <t xml:space="preserve">Diseño en PDF de  la Guía de LCA y CC para la integración de los criterios de conservación de integración de biodiversidad en programas de manejo de ZDTS, Corredores Turísticos,  Circuitos Tursticos y otras figuras de ordenamiento turístico y realizar su pilotaje. </t>
  </si>
  <si>
    <t>Elaboración de mapas o cartografía para especies y ecosistemas prioritarios para el turismo (Arrecifes, manglar, Pastos marinos, Aves) en coordinación con CONABIO.</t>
  </si>
  <si>
    <t>Mapas y cartografías elaborados
Indicador 13</t>
  </si>
  <si>
    <t>Diseño e implementación del Sistema de Monitoreo: 
- Taller con CONABIO
- Identificación de protocolos
- Ajuste de app paisajes sostenibles
- Capacitación
- Equipamiento
- Manejo de datos</t>
  </si>
  <si>
    <t>Implementación de la App de monitoreo biologico relacionado con actividades turísticas a través de los proyectos comunitarios y prestadores de servicios, asegurando un enfoque de género e interculturalidad</t>
  </si>
  <si>
    <t>App de monitoreo biológico
Indicador 5
Indicador 13</t>
  </si>
  <si>
    <t>Implementar los criterios y salvaguardas para integrar la conservación de la biodiversidad en el sector turístico en las actividades del proyecto.</t>
  </si>
  <si>
    <t>Seguimiento a la implementacion de la Guía de criterios de conservación de la biodiversidad</t>
  </si>
  <si>
    <t>Guía de criterios de conservación de la BD
Indicador 5</t>
  </si>
  <si>
    <t>Consultoría para facilitar procesos de escalamiento del proyecto mediante gestión local con los actores que deberán de dar seguimiento a las las líneas de sostenibilidad del proyecto o de salida</t>
  </si>
  <si>
    <t>Indicador 5</t>
  </si>
  <si>
    <t xml:space="preserve">Gestión Sostenible de Playas que impulse la planeación, operación y uso responsable de playas con fines turisticos, mediante la elaboración de un manual de gestión sostenible de playas
</t>
  </si>
  <si>
    <t>ISLA</t>
  </si>
  <si>
    <t>Producto 1.1.2 Conservación de la Biodiversidad integrada a la planeación y regulaciones turísticas, dando como resultado una coherencia entre las políticas/regulaciones y la Ley General de Turismo y los instrumentos regulatorios/normativos relacionados</t>
  </si>
  <si>
    <t>Realizar un análisis del marco regulatorio de la pesca deportiva que integre los criterios de conservación de la biodeversidad en la NOM-017-PESC-1994 que incluya enfoque de género y pueblos indígenas y salvaguardas.</t>
  </si>
  <si>
    <t>Generar una versión actualizada de propuesta para la  modificación a la Ley Estatal de Turismo de BCS, y entregarla a la Secretaría de Tursmo y Economía del Estado de Baja California Sur</t>
  </si>
  <si>
    <t>Propuesta para la modificación a la Ley Estatal de Turismo de BCS
Indicador 6</t>
  </si>
  <si>
    <t>TOTAL RESULTADO 1</t>
  </si>
  <si>
    <t>Resultado 2</t>
  </si>
  <si>
    <t>Producto 2.1.1 Las asociaciones descentralizadas para la acción colectiva (por ejemplo: asociaciones relacionadas con el paisaje/asociaciones de las partes interesadas) se convierten en el mecanismo operativo para los mecanismos normativos y de mercados</t>
  </si>
  <si>
    <t>Formalizar la participación de SECTUR en la alianza ABC2 y otros espacios para involucrar al sector privado y social en la integración de la biodiversidad en las empresas turísticas y atender fallas del mercado. 
2 reuniones anuales</t>
  </si>
  <si>
    <t>Formalizar la participación de SECTUR en foros y grupos que favorezcan la implementación de acciones relacionadas con el proyecto y la replicabilidad</t>
  </si>
  <si>
    <t>Participación de SECTUR formalizada
Indicador 10</t>
  </si>
  <si>
    <t>Conformar un grupo de trabajo interdisciplinario en cada sitio demostrativo encargado de gestionar datos e información generada en campo, con base en indicadores de sostenibilidad turística y de monitoreo de impactos del turismo en la biodiversidad, para ponerlos a disposición de los gobiernos estatales para promover la toma de decisiones con base en ciencia.</t>
  </si>
  <si>
    <t>3 grupos de trabajo instalados, Indicador 10 (observatorios)</t>
  </si>
  <si>
    <t>Producto 2.2.1 Plan de Negocios para Destinos Sostenibles:
Desarrollar todos los instrumentos necesarios (tales como lineamientos y manuales operativos) para el funcionamiento y el manejo de los mecanismos financieros:</t>
  </si>
  <si>
    <t xml:space="preserve">Documento y diseño en PDF de manual y guías para elaborar planes de negocio con salvaguardas que contemplen la batería de salvaguardas y mecanismos de reconocimiento a empresas para conservar la biodiversidad. </t>
  </si>
  <si>
    <t>Elaboración de guía metodológica para la elaboración de Planes de Negocio de empresas de turismo comunitario que integren criterios de conservación de la biodiversidad con enfoque de género e interculturalidad</t>
  </si>
  <si>
    <t>Guía metodológica de planes de negocio
Indicador 8</t>
  </si>
  <si>
    <t>Producto 2.2.2 Mecanismos de financiamiento de conservación alineados en el sector turístico para promover la conservación de la biodiversidad y el desarrollo regional en las Zonas de Desarrollo Turístico Sustentable.</t>
  </si>
  <si>
    <t xml:space="preserve">En coordinación con el proyecto BIOFIN establecer:
1.-  Establecer los programas operativos e identificar actividades detonadoras. 
2.- Brechas financieras.
3.- Identificación de recursos para el ejercicio de recursos;
4.- Fuentes de financiamiento </t>
  </si>
  <si>
    <t>Implementación de las soluciones de financiamiento identificadas en cada sitio estratégico</t>
  </si>
  <si>
    <t>Soluciones de financiamiento implementadas
Indicador 9</t>
  </si>
  <si>
    <t xml:space="preserve">Diseñar una estrategia de reconocimiento para comunidades, prestadores de servicios, municipios o estados que implementen criterios de conservación de la biodiversidad en el sector turístico. DTC  </t>
  </si>
  <si>
    <t>Aplicación de la metodología BIOFIN para obtener el gasto en biodiversidad y turismo sostenible así como la estimación del costeo de las necesidades de financiamiento.</t>
  </si>
  <si>
    <t>Gasto en biodiversidad y turismo sostenible identificado
Indicador 9</t>
  </si>
  <si>
    <t xml:space="preserve">Implementación de estrategia de reconocimiento para comunidades, prestadores de servicios, municipios o estados que implementen criterios de conservación de la biodiversidad en el sector turístico. DTC  </t>
  </si>
  <si>
    <t xml:space="preserve">Implementación de estrategia de reconocimiento sello o distintivo para comunidades, prestadores de servicios, municipios o estados que implementen criterios de conservación de la biodiversidad en el sector turístico. DTC  </t>
  </si>
  <si>
    <t>Estrategia de reconocimiento sello o distintivo
Indicador 9</t>
  </si>
  <si>
    <t>ASK</t>
  </si>
  <si>
    <t xml:space="preserve">Participar en el Consejo Consultivo de Quintana Roo para que funja como Comité científico de turismo sostenible a nivel estatal, a fin de promover la integración de la biodiversidad en el sector turístico. </t>
  </si>
  <si>
    <t xml:space="preserve">Participar en el Consejo Consultivo de Quintana Roo para fortalecer la visión sobre la conservación de la biodiversidad en el sector turístico de Quintana Roo. </t>
  </si>
  <si>
    <t>Comité instalado
Indicador 10</t>
  </si>
  <si>
    <t>Promover la creación de alianzas comerciales entre los operadores turísticos locales, con artesanos y productores de alimentos locales, así como con restaurantes y hoteles en Maya Ka’an y en los destinos circundantes como Tulum y Valladolid, promoviendo la participación y empoderamiento de mujeres prestadoras de servicios turísticos, artesanas y productoras locales, al igual que empresas lideradas por mujeres, ello se realizará a través de la elaboración de planes de negocio, lo que incluye:
- Identificación de las empresas (2 meses)
- Elaboración de los planes de negocio (5 meses)
- Integración de criterios de conservación de la biodiversidad en los planes de negocio (2 meses)</t>
  </si>
  <si>
    <r>
      <t>Elaborar 5 Planes de Negocio generados por las propias empresas turísticas de base comunitaria que incorporen criterios de conservación de la biodiversidad</t>
    </r>
    <r>
      <rPr>
        <sz val="8"/>
        <color rgb="FFFF0000"/>
        <rFont val="Arial"/>
        <family val="2"/>
      </rPr>
      <t xml:space="preserve"> </t>
    </r>
  </si>
  <si>
    <t>Planes de negocio con criterios de biodiversidad
Indicador 1
Indicador 8</t>
  </si>
  <si>
    <t xml:space="preserve">Análisis de capacidades financieras de emprendimientos comunitarios. 
- Diagnóstico de 8 empresas comunitarias. </t>
  </si>
  <si>
    <t xml:space="preserve">Desarrollar el diagnóstico base de capacidades financieras de 5 empresas comunitarias de Maya Ka'an, con la metodología de Emétrica central. </t>
  </si>
  <si>
    <t>Diagnóstico base de capacidades financieras 
Indicador 9</t>
  </si>
  <si>
    <t>Elaboración del plan financiero del destino a largo plazo, a través del Organismo Gestor de Destino (OGD) a fin de garantizar la factibilidad financiera de Maya Ka’an, y para generar fondos que aseguren su sustentabilidad y la conservación de la BD con base en un proceso de planeación conjunta con SECTUR y la UCP-PNUD.</t>
  </si>
  <si>
    <t xml:space="preserve">Diseñar el Plan de Soluciones de Financiamiento para la biodiversidad del Organismo Gestor del Destino Maya Ka'an 
</t>
  </si>
  <si>
    <t>Plan de soluciones de financiamiento diseñado
Indicador 9</t>
  </si>
  <si>
    <t xml:space="preserve">Gestión para la conformación del Grupo de Turismo Sustentable en la COPLADE. </t>
  </si>
  <si>
    <t>Acuerdo para incluir en el Subcomité de Sustentabilidad SEPUIMM del COPLADE para el seguimiento de la ECUSBE-T-BCS</t>
  </si>
  <si>
    <t>Acuerdo establecido
Indicador 10</t>
  </si>
  <si>
    <t>Producto 2.2.1 Plan de negocio para Destinos Sostenibles: Desarrollar todos los instrumentos (lineamientos y manuales operativos) necesarios para el funcionamiento y el manejo de los mecanismos financieros.</t>
  </si>
  <si>
    <t>Desarrollo del Plan Estratégico Turístico Sustentable para el Oasis Laguna Santiago, B.C.S. como ecosistema prioritario para la conservación.</t>
  </si>
  <si>
    <t>Desarrollo del plan de negocio de "Baja Sierra Adventures" a nivel circuito ecoturistico y definición de los planes de negocio  para "Sol de Mayo", "Buena fortuna gardens",  y "Damiana Californianas" que incorporen los criterios y salvaguardas de integración de la conservación de la biodiversidad.</t>
  </si>
  <si>
    <t>Planes de negocio con criterios de conservación de la biodiversidad
Indicador 1
Indicador 8</t>
  </si>
  <si>
    <r>
      <t xml:space="preserve">Desarrollar y fortalecer las alianzas comerciales entre productores locales de bienes y servicios de hoteles y restaurantes de Cabo Este como cadenas de valor, </t>
    </r>
    <r>
      <rPr>
        <i/>
        <sz val="8"/>
        <color rgb="FF000000"/>
        <rFont val="Arial"/>
        <family val="2"/>
      </rPr>
      <t>priorizando la participación de mujeres productoras o empresas lideradas por mujeres y otros grupos prioritarios</t>
    </r>
    <r>
      <rPr>
        <sz val="8"/>
        <color rgb="FF000000"/>
        <rFont val="Arial"/>
        <family val="2"/>
      </rPr>
      <t xml:space="preserve">.
</t>
    </r>
  </si>
  <si>
    <t>Acuerdo de colaboración entre la subsecretaria de economía  SETUE de BCS y la SEDECO de Oaxaca para aplicar EMETRICA Central.</t>
  </si>
  <si>
    <t xml:space="preserve">Acuerdo establecido
Indicador 8
Indicador 9 </t>
  </si>
  <si>
    <t>Firma de convenios de esquema de pago por servicios ambientales relacionados con aspectos hidrológicos y de biodiversidad en la cuenca Santigo.</t>
  </si>
  <si>
    <t>Impulsar el pago por servicios ambientales hidrológicos mediante un convenio de fondo concurrentes o convenio específico con la iniciativa privada.</t>
  </si>
  <si>
    <t>PSA puesto en marcha
Indicador 9</t>
  </si>
  <si>
    <t>Producto 2.2.2 Mecanismos de financiamiento de conservación alineados en el sector turístico para
promover la conservación de la BD y el desarrollo regional en áreas de Desarrollo Turístico Sustentable.</t>
  </si>
  <si>
    <t>Desarrollar un documento que contenga el plan de soluciones para el financiamiento de la biodiversidad en Baja California Sur, a fin de impulsar la movilización de recursos para el 2027</t>
  </si>
  <si>
    <t xml:space="preserve">Plan de soluciones para el financiamiento de la biodiversidad en Baja California Sur
Indicador 9 </t>
  </si>
  <si>
    <t>Propuesta piloto de distintivo de buenas prácticas para observación de ballenas en Los Cabos, BCS.</t>
  </si>
  <si>
    <t>Propuesta piloto de sello de buenas prácticas
Indicador 9</t>
  </si>
  <si>
    <t xml:space="preserve">Apoyar y fortalecer el desempeño y operación de ISLA en el sitio, que incluya una estrategia financiera y búsqueda de recursos economicos con la visión de escalamiento y seguimiento de las actividades de KUXATUR en el largo plazo. </t>
  </si>
  <si>
    <t>WWF</t>
  </si>
  <si>
    <t>Producto 2.1.1 Las asociaciones descentralizadas para la acción colectiva (por ejemplo: asociaciones relacionadas con el paisaje/asociaciones de las partes interesadas) se convierten en el mecanismo operativo para los mecanismos normativos y de mercadosx</t>
  </si>
  <si>
    <t>Constitución y puesta en marcha del órgano gestor de turismo local con criterios de biodiversidad para Santa María Huatulco en el que se promueva y establezca cuotas de participación para mantener la representación de mujeres y otros grupos prioritarios.</t>
  </si>
  <si>
    <t>En coordinación con SECTUR, ISLA y ASK, WWF promoverá talleres de capacitación para servidores públicos de los organismos federales interesados con el fin de crear la masa crítica necesaria para integrar los criterios de biodiversidad en las políticas públicas y promover el turismo sustentable.</t>
  </si>
  <si>
    <t>Reporte de información resultante del Observatorio Turístico
Indicador 10</t>
  </si>
  <si>
    <t>Producto 2.2.1 Plan de negocios para sitios turísticos piloto que valoran, registran, evalúan y desarrollan estrategias diseñadas para vincular el análisis de compensación ambiental y económica del impacto del turismo sobre la BD de interés mundial en las áreas costeras.</t>
  </si>
  <si>
    <t>Propuesta de Guía para la elaboración de planes de negocio. (Incluyendo propuesta de CI)</t>
  </si>
  <si>
    <t>Networking  "Pesca y Turismo", espacio de vinculación comercial entre pescadores y el sector turístico del Corredor Huatulco-Chacahua para promover cadenas comerciales con base al aprovechamiento de especies como el barrilete, cocinero, entre otros.</t>
  </si>
  <si>
    <t>Networking "Pesca y Turismo" establecido
Indicador 9</t>
  </si>
  <si>
    <t xml:space="preserve">Encadenamiento de 4 iniciativas piloto (1 de pesca y 3 de transición agroecologíca) en el corredor Chacahua - Huatulco para generar vínculos comerciales entre suministros y productos de proveedores con prácticas amigables con la biodiversidad a cadenas de valor turísticas (productor-sector hotelero-restaurantero).
</t>
  </si>
  <si>
    <t>Fortalecimiento de capacidades para el proyecto comunitario turístico de la ADVC de Santa María Huatulco.</t>
  </si>
  <si>
    <t>Capacidades fortalecidas
Indicador 8</t>
  </si>
  <si>
    <t xml:space="preserve">Implementar planes de transición agroecológica con limoneros de Villa de Tuttuepec para fortalcer cadenas de valor asociadas al turismo, </t>
  </si>
  <si>
    <t>Planes de transición agroecológica implementados
Indicador 8</t>
  </si>
  <si>
    <t>Participación en reuniones, talleres y ferias para vincular a los proveedores amigables con la biodiversidad con los operadores de servicios turísticos (hoteles, restaurantes, guías) en colaboración con actores claves y SEDECO Oaxaca.</t>
  </si>
  <si>
    <t>Ferias, reuniones y talleres en los que se ha participado para vinculación
Indicador 8</t>
  </si>
  <si>
    <t>Desarrollo e implementación de soluciones de financiamiento identificadas en el plan de soluciones financiera para el corredor turístico Huatulco-Chacahua, incluyendo el Plan de Acción para el sector turístico de Puerto Escondido, Oaxaca.</t>
  </si>
  <si>
    <t>TOTAL RESULTADO 2</t>
  </si>
  <si>
    <t>Resultado 3</t>
  </si>
  <si>
    <t>Producto 3.1.3 Programas de desarrollo turístico a nivel de paisaje revisados, adoptados e implementados por parte de SECTUR, que abarquen las cuencas y corredores costeros prioritarios en las 3 áreas seleccionadas.</t>
  </si>
  <si>
    <t>Elaborar el Programa de Manejo para las Zonas de Desarrollo Turístico Sustentable y las figuras que se definan en los sitios piloto. 
(Términos de referencia para la elaboración del programa de manejo en 2025)</t>
  </si>
  <si>
    <t>Elaborar los programas de manejo para tres sitios bajo el mecanismo de Call for proposals</t>
  </si>
  <si>
    <t>Programas de manejo
Indicador 11</t>
  </si>
  <si>
    <t>Producto 3.2.1 Promoción de medios de vida sostenibles en comunidades relacionadas con las áreas piloto</t>
  </si>
  <si>
    <t>Implementación del Sistema de Monitoreo de Biodiversidad integrado al sector Turístico a través de. SECTUR-CONABIO</t>
  </si>
  <si>
    <t>Implementación del Sistema de Monitoreo de Biodiversidad integrado al sector Turístico a través de SECTUR-CONABIO, análisis de información, generación de bases de datos y cartografía.</t>
  </si>
  <si>
    <t>Sistema de Monitoreo de Biodiversidad
Indicador 13</t>
  </si>
  <si>
    <t>Producto 3.2.2 Impulso de los medios de vida de mujeres y jóvenes, incluyendo su empoderamiento y participación a nivel local.</t>
  </si>
  <si>
    <t>Seguimiento a la aplicación del Plan de Pueblos Indígenas del proyecto como mecanismos de salvaguarda ambiental y social. Elaboración de guía, aplicar en tres sitios</t>
  </si>
  <si>
    <t>Acciones del Plan de Pueblos Indígenas implementadas
Indicador 2
Indicador 3</t>
  </si>
  <si>
    <t>Gestión</t>
  </si>
  <si>
    <t>Seguimiento a la aplicación de la Estrategia de Igualdad de Género del proyecto.  Elaboración de guía, aplicar en tres sitios</t>
  </si>
  <si>
    <t>Seguimiento a la aplicación de la Estrategia de Igualdad de Género del proyecto.  Elaboración de guía, aplicar en tres sitios y realizar un foro de mujeres y turismo.</t>
  </si>
  <si>
    <t>Acciones de la Estrategia de Género implementadas
Indicador 2
Indicador 3</t>
  </si>
  <si>
    <t>Producto 3.1.1 Mecanismos de participación local para la planeación territorial efectiva para desarrollos turísticos (desarrollados e implementados en por lo menos 3 municipios en coordinación con el sector privado).</t>
  </si>
  <si>
    <t xml:space="preserve">Seguimiento al OGD para abordar: 
- Establecer las reglas de funcionamiento o lineamientos del Organismo Gestor de Destino.
</t>
  </si>
  <si>
    <t xml:space="preserve">Elaboración de los lineamientos del Órgano Gestor del Destino Maya Ka´an para su fortalecimiento como mecanismo de participación local para la planeación territorial en colaboración con la SEDETUR. </t>
  </si>
  <si>
    <t>Lineamientos del OGD
Indicador 10</t>
  </si>
  <si>
    <r>
      <rPr>
        <sz val="8"/>
        <color rgb="FF000000"/>
        <rFont val="Arial"/>
        <family val="2"/>
      </rPr>
      <t xml:space="preserve">Implementar talleres, viajes de familiarización y capacitación sobre Maya Ka’an como una ZRCPT y ANPs que integran el modelo con el fin de fomentar y reforzar una cultura de participación entre las organizaciones turísticas, universidades, empresas comerciales, cooperativas, federaciones de cooperativas, etc. </t>
    </r>
    <r>
      <rPr>
        <i/>
        <sz val="8"/>
        <color rgb="FF000000"/>
        <rFont val="Arial"/>
        <family val="2"/>
      </rPr>
      <t xml:space="preserve">Priorizando la participación de mujeres, jóvenes y otros grupos prioritarios. </t>
    </r>
  </si>
  <si>
    <t>Implementar talleres, viajes de familiarización y capacitación  para integrar y fortalecer Maya Ka'an como Destino de Turismo Comunitario (DTC) a partir de la participación en reuniones, foros, ferias y eventos: Tianguis Turístico, ATMEX (2 eventos)</t>
  </si>
  <si>
    <t>Empresas que mejoran acceso al mercado
Indicador 1
Indicador 14</t>
  </si>
  <si>
    <t>Producto 3.1.2 Fortalecimiento de las capacidades de los negocios locales en el desarrollo e implementación de iniciativas locales, incluida la implementación de los criterios de sostenibilidad entre los negocios locales, fortalecimiento de la capacidad de gestión para probar el DTS adaptado en 3 áreas prioritarias.</t>
  </si>
  <si>
    <r>
      <rPr>
        <sz val="8"/>
        <color rgb="FF000000"/>
        <rFont val="Arial"/>
        <family val="2"/>
      </rPr>
      <t xml:space="preserve">Implementar las Guías de Buenas Prácticas Sustentables en Ecoturismo y la Guía en Actividades Acuáticas del Destino Maya Ka´an en 16 empresas dedicadas al ecoturismo y las actividades acuáticas, </t>
    </r>
    <r>
      <rPr>
        <i/>
        <sz val="8"/>
        <color rgb="FF000000"/>
        <rFont val="Arial"/>
        <family val="2"/>
      </rPr>
      <t>que incluya perspectiva de género, así como el impacto de las buenas prácticas y actividades acuáticas en pueblos o comunidades originarias</t>
    </r>
    <r>
      <rPr>
        <sz val="8"/>
        <color rgb="FF000000"/>
        <rFont val="Arial"/>
        <family val="2"/>
      </rPr>
      <t>.</t>
    </r>
  </si>
  <si>
    <t xml:space="preserve">Implementar las guías de Buenas Prácticas en 8 empresas comunitarias de Maya Ka´an </t>
  </si>
  <si>
    <t>Empresas comunitarias que adoptan buenas prácticas
Indicador 14</t>
  </si>
  <si>
    <t>Consolidar y apoyar actividades diversificadas de ecoturismo en empresas a nivel paisaje dentro y entre las áreas protegidas en Maya Ka’an (Sian Ka’an, Bala’an K’aax, Chichankanab y ADVC). particularmente de empresas lideradas por mujeres, a través de las siguientes fases: 
- Identificación del nivel de madurez de las empresas comunitarias (2 meses)
- Plan conjunto implementado con la Secretaría de Turismo y la Secretaría de Desarrollo Económico (3 meses)
- Fortalecer procesos formativos (3 meses)
- Vinculos entre empresas (2 meses)</t>
  </si>
  <si>
    <t>Implementar el Encuentro Biocultural Maya Ka´an</t>
  </si>
  <si>
    <t>Empresas que participan en el diálogo sobre políticas para intercambiar conocimientos
Indicador 1
Indicador 14</t>
  </si>
  <si>
    <r>
      <rPr>
        <b/>
        <sz val="8"/>
        <color rgb="FF000000"/>
        <rFont val="Arial"/>
        <family val="2"/>
      </rPr>
      <t>Acreditación</t>
    </r>
    <r>
      <rPr>
        <sz val="8"/>
        <color rgb="FF000000"/>
        <rFont val="Arial"/>
        <family val="2"/>
      </rPr>
      <t xml:space="preserve"> de al menos 17 guías de turistas en la Norma Oficial Mexicana 09 de guías orientados a la naturaleza y/o la Norma Oficial Mexicana 08 de guías generales </t>
    </r>
    <r>
      <rPr>
        <i/>
        <sz val="8"/>
        <color rgb="FF000000"/>
        <rFont val="Arial"/>
        <family val="2"/>
      </rPr>
      <t>promoviendo la participación de mujeres guías turísticas.</t>
    </r>
  </si>
  <si>
    <t>Acreditar a 17 guías de base comunitaria de Maya Ka´an especializados en la NOM-TUR-09</t>
  </si>
  <si>
    <t>Guías acreditados en la NOM 09
Indicador 14</t>
  </si>
  <si>
    <r>
      <rPr>
        <sz val="8"/>
        <color rgb="FF000000"/>
        <rFont val="Arial"/>
        <family val="2"/>
      </rPr>
      <t xml:space="preserve">Elaborar el Programa de Manejo de la Zona Rural Comunitaria con Potencial Turístico (ZRCPT) como parte de las actividades en coordinación con el OGD </t>
    </r>
    <r>
      <rPr>
        <i/>
        <sz val="8"/>
        <color rgb="FF000000"/>
        <rFont val="Arial"/>
        <family val="2"/>
      </rPr>
      <t>garantizando la incorporación de criterios de conservación de la biodiversidad</t>
    </r>
    <r>
      <rPr>
        <sz val="8"/>
        <color rgb="FF000000"/>
        <rFont val="Arial"/>
        <family val="2"/>
      </rPr>
      <t xml:space="preserve">. </t>
    </r>
  </si>
  <si>
    <t>Programa de manejo de la ZRCPT
Indicador 11</t>
  </si>
  <si>
    <t>Implementación de acciones en el marco de la EATSBO</t>
  </si>
  <si>
    <t>Programa de intervención en la comunidad sustentable Punta Allen (monitoreo, cadenas de valor, aplicación de estrategias e implementar el mecanismo de trazabilidad de la pesca de langosta)</t>
  </si>
  <si>
    <t>Empresas comunitarias que mejoran la sostenibilidad de los recursos naturales y adoptan buenas prácticas
Indicador 1
Indicador 14</t>
  </si>
  <si>
    <t>Producto 3.1.4 Los modelos demostrativos prueban las metodologías, implementación y monitoreo de biodiversidad en modalidades de Desarrollo Turístico Sustentable en 3 áreas prioritarias.</t>
  </si>
  <si>
    <t>Implementar acciones de monitoreo de impactos del turismo en la biodiversidad de Maya Ka´an en colaboración con la RB Sian Ka´an que describa los resultados alcanzados de la estrategia para la conservación de aves, las actividades de restauración de manglar, la evaluación de la integridad ecológica de los arrecifes y el monitoreo de la calidad del agua. Esta actividad incluye:
- Conformación de grupos sociales para el monitoreo
- Convenios para soporte del monitoreo
- Capacitación y fortalecimiento del conocimiento a nivel interno y externo
- Sistematización de la información del monitoreo y su divulgación
- Equipamiento
- Levantamiento de datos</t>
  </si>
  <si>
    <r>
      <rPr>
        <sz val="8"/>
        <color rgb="FF000000"/>
        <rFont val="Arial"/>
        <family val="2"/>
      </rPr>
      <t>Implementar la estrategia de monitoreo de la biodiversidad en Maya Ka´an mediante:
- Trabajo colaborativo con CONABIO</t>
    </r>
    <r>
      <rPr>
        <sz val="8"/>
        <color rgb="FFFF0000"/>
        <rFont val="Arial"/>
        <family val="2"/>
      </rPr>
      <t xml:space="preserve">
</t>
    </r>
    <r>
      <rPr>
        <sz val="8"/>
        <color rgb="FF000000"/>
        <rFont val="Arial"/>
        <family val="2"/>
      </rPr>
      <t>- el uso de la aplicación de monitoreo del proyecto Kuxatur,
- la sistematización de resultados de monitoreo</t>
    </r>
    <r>
      <rPr>
        <sz val="8"/>
        <color rgb="FFFF0000"/>
        <rFont val="Arial"/>
        <family val="2"/>
      </rPr>
      <t xml:space="preserve"> </t>
    </r>
    <r>
      <rPr>
        <sz val="8"/>
        <color rgb="FF000000"/>
        <rFont val="Arial"/>
        <family val="2"/>
      </rPr>
      <t>de aves, manglar y calidad del agua, alerta temprana de arrecifes
- equipamiento de monitores comunitarios</t>
    </r>
  </si>
  <si>
    <t>Estrategia de monitoreo
Indicador 13</t>
  </si>
  <si>
    <t>Contribuir al proceso de convertir Punta Allen y otras comunidades en Maya Ka’an en modelos de comunidades sustentables adoptando actividades amigables con la biodiversidad y salvaguardas de biodiversidad en términos de ecoturismo, pesca sustentable y gobernanza hídrica principalmente.</t>
  </si>
  <si>
    <t>Promoción de medios de vida sostenibles mediante mecanismos de participación local y difusión. (talleres, visitas de campo,1 festival gastronómico de la langosta, muestras gastronómicas)</t>
  </si>
  <si>
    <t>Empresas comunitarias que mejoran la sostenibilidad de los recursos naturales, mejoran el acceso al mercado y adoptan buenas prácticas
Indicador 1
Indicador 14</t>
  </si>
  <si>
    <t xml:space="preserve">Educación ambiental que atienda los problemas y conocimiento de biodiversidad (fauna, aves, especies exóticas y ecosistema, etc.), incluyendo eventos públicos e intercambio de experiencias con al menos 5 comunidades del destino.
Implementación del programa "Eres agua toma conciencia" con 5 grupos de niños.
Realizar el 4to. Festival Infantil de las Aves en Maya Ka'an. 
2 intercambios de experiencias entre los grupos. </t>
  </si>
  <si>
    <t xml:space="preserve"> Implementar la estrategia de conservación (de aves) de Maya Ka´an mediante un programa de educación ambiental que incluye: el 5o festival infantil de las aves en Maya Ka´an, el seguimiento a grupos de niños observadores de aves, y 1 intercambio entre instructores voluntarios - monitores comunitarios.</t>
  </si>
  <si>
    <t>Estrategia de conservación
Indicador 13</t>
  </si>
  <si>
    <r>
      <rPr>
        <sz val="8"/>
        <color rgb="FF000000"/>
        <rFont val="Arial"/>
        <family val="2"/>
      </rPr>
      <t xml:space="preserve">En el marco de la Estrategia de Género diseñada  en el proyecto, fortalecer a grupos de mujeres que forman parte de la cadena de valor del turismo en Maya Ka’an, a través de procesos formativos y acompañamiento jurídico para lograr la formalización de sus empresas. </t>
    </r>
    <r>
      <rPr>
        <sz val="8"/>
        <color rgb="FFFF0000"/>
        <rFont val="Arial"/>
        <family val="2"/>
      </rPr>
      <t>(Contrapartida) (Lista de verificación)</t>
    </r>
  </si>
  <si>
    <t>Implementar la estrategia de igualdad de género para formalizar 1 grupo de mujeres de la cadena de valor del turismo de Maya Ka´an</t>
  </si>
  <si>
    <t>Empresa comunitaria que mejora el acceso al mercado 
Indicador 1
Indicador 14</t>
  </si>
  <si>
    <t>Producto 3.1.1 Mecanismos de participación local para la planeación territorial efectiva para desarrollos turísticos (desarrollados e implementados en por lo menos tres municipios en coordinación con el sector privado).</t>
  </si>
  <si>
    <t>Taller de consulta para la Estrategia de Integración del uso y conocimiento de la Conservación de la BD con enfoque en el Turismo en BCS</t>
  </si>
  <si>
    <t>Elaborar el Programa de Manejo del circuito ecoturistico o zona local de turismo sustentable en Santiago, desarrollando la caracterización del sitio,  diagnóstico, componentes monitoreo y evaluación.</t>
  </si>
  <si>
    <t>Fases del Programa de Manejo del circuito ecoturístico o ZDTL
Indicador 11</t>
  </si>
  <si>
    <t>Taller en Los Cabos para criterios de desempeño sustentable establecidos en la NMX-178 en 1 desarrollo turístico.</t>
  </si>
  <si>
    <t>Para el 2026 trabajar en diplomados y procesos de acreditación en la NOM 09  para 25 nuevos prestadores de servicios turísticos.</t>
  </si>
  <si>
    <t>Guías de turistas acreditados
Indicador 3
Indicador 14</t>
  </si>
  <si>
    <r>
      <t xml:space="preserve">Capacitar a guías turísticos como parte de la NOM-09 para PSTs y guías que operan en Los Cabos, </t>
    </r>
    <r>
      <rPr>
        <i/>
        <sz val="8"/>
        <rFont val="Arial"/>
        <family val="2"/>
      </rPr>
      <t>promoviendo la participación de mujeres guías de turistas y otros grupos prioritarios</t>
    </r>
    <r>
      <rPr>
        <sz val="8"/>
        <rFont val="Arial"/>
        <family val="2"/>
      </rPr>
      <t>.</t>
    </r>
  </si>
  <si>
    <r>
      <t>Fortalecimiento de capacidades para 6 empresas comunitarias del circuito ecoturistico, asesorandolas para la obtención del Distintivo de Turismo Comunitario y adopción de criterios de sustentabilidad del ecoturismo en la NMX-AA-133-SCFI-2013,</t>
    </r>
    <r>
      <rPr>
        <sz val="8"/>
        <color rgb="FFFF0000"/>
        <rFont val="Arial"/>
        <family val="2"/>
      </rPr>
      <t xml:space="preserve"> </t>
    </r>
    <r>
      <rPr>
        <sz val="8"/>
        <color theme="1"/>
        <rFont val="Arial"/>
        <family val="2"/>
      </rPr>
      <t>como un proceso de mejora continua.</t>
    </r>
  </si>
  <si>
    <t>Empresas fortalecidas
Indicador 1
Indicador 14</t>
  </si>
  <si>
    <r>
      <t xml:space="preserve">Asesorar y capacitar ranchos ecoturísticos en el circuito Santiago Cabo Pulmo bajo la NMX 133 de ecoturismo </t>
    </r>
    <r>
      <rPr>
        <i/>
        <sz val="8"/>
        <rFont val="Arial"/>
        <family val="2"/>
      </rPr>
      <t xml:space="preserve">priorizando la participación de empresas lideradas por mujeres, </t>
    </r>
    <r>
      <rPr>
        <sz val="8"/>
        <rFont val="Arial"/>
        <family val="2"/>
      </rPr>
      <t xml:space="preserve">incluyendo la identificación de los ranchos que podrían ser sujetos de evaluación para la certificación. </t>
    </r>
  </si>
  <si>
    <t>De los 4 planes a desarrollarse durante el 2026, asegurar que cuando menos dos contengan salvaguardas de conservación tales como criterios de conservación, observancia de criterios de normas oficiales o mejores prácticas.</t>
  </si>
  <si>
    <t>Empresas que integran criterios de conservación de la BD en sus planes de negocios
Indicador 14</t>
  </si>
  <si>
    <t>Conformación del grupo de trabajo para la formulación de la Zona de Desarrollo Turístico Local</t>
  </si>
  <si>
    <t>Impulsar que el  Circuito Ecoturistico de Santiago (Sierra La Laguna-Cabo Pulmo) sea  avalado mediante minutas, acuerdos o respaldo por el gobierno Municipal o Estatal, a fin de constituir un insumo robusto para crear interés en la creación de la Zona Local de Turismo sustentable Santiago</t>
  </si>
  <si>
    <t>Minutas, acuerdos o documentos que respalden el Circuito Ecoturístico de Santiago
Indicador 11</t>
  </si>
  <si>
    <t>Propuesta final de la Zona de Desarrollo Turístico Local</t>
  </si>
  <si>
    <t>Constituir  el órgano gestor del destino del circuito ecoturístico de Santiago.</t>
  </si>
  <si>
    <t>Órgano Gestor de destino del Circuito
Indicador 10</t>
  </si>
  <si>
    <t>Producto 3.1.4 Los modelos demostrativos prueban las metodologías, implementación y monitoreo de BD en modalidades de Desarrollo Turístico Sustentable en 3 áreas prioritarias.</t>
  </si>
  <si>
    <t>Dos convenios para soporte del monitoreo (aviturismo y actividades acuáticas)</t>
  </si>
  <si>
    <t>Capacitar a prestadores de sevicios turísticos en el uso de herramientas tecnológicas como la  App Kuxatur y Earth Ranger y promover un acuerdo para que levanten información de monitoreo biologico y turístico comunitario.</t>
  </si>
  <si>
    <t>Prestadores de servicios turísticos capacitados en monitoreo biológico
Indicador 3
Indicador 13</t>
  </si>
  <si>
    <t>Monitoreo de peces y corales de arrecife como indicadores del estado de la biodiversidad con respecto a la presión de las actividades turísticas.</t>
  </si>
  <si>
    <t>Mediante colaboración del proyecto con Conabio y con la información de la aplicación de monitoreo comunitario Kuxatur, generar mapas de manglares, arrecifes, megafauna marina, pesca deportiva, aves, otros grupos biológicos y su impacto por el uso turístico, así como el Indice de Capital Natural para Baja California Sur.</t>
  </si>
  <si>
    <t>Mapas de manglares, arrecifes, bases de datos e Indice de Capital Natural para BCS
Indicador 13</t>
  </si>
  <si>
    <t>Monitoreo de la Mascarita (Geothlypis beldingi), en el Oasis Santiago. Monitoreo del Chubasquero pico amarillo en Caduaño como spp. indicadoras del estado de la biodiversidad.</t>
  </si>
  <si>
    <t xml:space="preserve">Identificar las capacidades de carga de los productos turísticos en La Bahía de La Paz y la zona de influencia Canal de Cerralvo e Impulsar un Acuerdo de implementación de Capacidad de Carga  en el corredor turístico Bahía de La Paz, a traves de una ruta de gestión, viaje de sensibilización al proyecto Marietas, acuerdo con el gobiernos del estado y municipio, acuerdo con Conanp y acuerdo con prestadores de servicios turísticos. </t>
  </si>
  <si>
    <t>Acuerdo de implementación de LCA y CC en Bahía de la Paz
Indicador 11</t>
  </si>
  <si>
    <t>Concluir la propuesta de Guía de Buenas Prácticas de Marinas Turísticas con enfoque de integración de la BD.</t>
  </si>
  <si>
    <t>Concluir y difundir borrador del manual de buenas prácticas de marinas con el sector y generar el material impreso y digital.</t>
  </si>
  <si>
    <t>Eventos en los que se difunde el manual de buenas prácticas de marinas
Indicador 15</t>
  </si>
  <si>
    <t>Desarrollar las buenas prácticas de pesca deportiva.</t>
  </si>
  <si>
    <t>Indicador 14.</t>
  </si>
  <si>
    <t>Propuesta de Guía de Buenas Prácticas para pesca deportiva, que incluye: 
- Búsqueda de información y convenios (2 meses)
- Criterios de buenas prácticas (1 mes)
- Zonificación de buenas prácticas (3 meses)
- Taller de buenas prácticas (1 mes)
- Propuesta de mejora de NOM para pesca deportiva (2 meses)</t>
  </si>
  <si>
    <t>Identificar cuando menos dos cadenas de valor y volúmen de consumo en el Circuito de Santiango</t>
  </si>
  <si>
    <t>Cadenas de valor identificadas
Indicador 8</t>
  </si>
  <si>
    <t>Generar una propuesta participativa de criterios de buenas prácticas para el aviturismo</t>
  </si>
  <si>
    <t>Propuesta de criterios de buenas prácticas para aviturismo
Indicador 13
Indicador 14</t>
  </si>
  <si>
    <t>Auditorias</t>
  </si>
  <si>
    <t>Desarrollar el programa de senderos para el aviturismo en las rutas del Circuito Ecoturístico y estimar las capacidades de carga</t>
  </si>
  <si>
    <t>Programa de Senderos para aviturismo
Indicador 13
Indicador 14</t>
  </si>
  <si>
    <t>Producto 3.1.3 Programas de desarrollo turístico a nivel de paisaje revisados, adoptados e implementados por parte de SECTUR, que abarquen las cuencas y corredores costeros prioritarios en las 3 áreas seleccionadas</t>
  </si>
  <si>
    <r>
      <t>Completar los estudios necesarios para promover la designación de Huatulco como Zona de Desarrollo Turístico Sustentable (ZDTS) en estrecha colaboración con las partes interesadas locales, SECTUR y FONATUR -</t>
    </r>
    <r>
      <rPr>
        <b/>
        <sz val="8"/>
        <rFont val="Arial"/>
        <family val="2"/>
      </rPr>
      <t xml:space="preserve"> Entrega física del expediente técnico</t>
    </r>
  </si>
  <si>
    <t xml:space="preserve">Proponer un instrumento de zonificación basado en la ZECTURE, mediante la integración y análisis de la información a  disponible y recopilada de los ayuntamientos del corrredor Huatulco-Chacahua, y planeación participativa con el fin de elaborar una propuesta técnica </t>
  </si>
  <si>
    <t>Indicador 11</t>
  </si>
  <si>
    <t>Seguimiento al proceso de propuesta de modificación de la legislación estatal, para su incorporación en el marco normativo turístico del estado de Oaxaca y evento de presentación.</t>
  </si>
  <si>
    <r>
      <t xml:space="preserve">Desarrollar el Programa de Manejo para Huatulco siguiendo los requisitos legales y las mejores prácticas.
</t>
    </r>
    <r>
      <rPr>
        <b/>
        <sz val="8"/>
        <color rgb="FF000000"/>
        <rFont val="Arial"/>
        <family val="2"/>
      </rPr>
      <t>Implementación del Programa de Manejo que incluye la creación y operación de un Organo Gestor (ZDTS+ADVC+ANP) a partir del Comité Consultivo, Comité Científico y Plan de Opciones Financieras con BIOFIN para  monitoreo y control de visitas en las 9 bahías de Huatulco y PSA para la cuenca de Copalita.</t>
    </r>
  </si>
  <si>
    <t xml:space="preserve">
Fortalecer herramientas de gestión del turismo en el paisaje para la integración de la biodiversidad </t>
  </si>
  <si>
    <t xml:space="preserve"> Explorar plataformas de promoción turística con financiamiento de proyectos de conservación. (Airbnb/ReservaNatura) </t>
  </si>
  <si>
    <t>Especialista en turismo sustentable  y comunitario</t>
  </si>
  <si>
    <t>Producto 3.1.4 Metodologías de prueba de modelos demostrativos, implementación y monitoreo de la BD en modalidades de desarrollo turístico sustentable en 3 áreas prioritarias.</t>
  </si>
  <si>
    <r>
      <t>Especialista encargado del monitoreo de impactos del turismo en la biodiversidad</t>
    </r>
    <r>
      <rPr>
        <sz val="8"/>
        <color rgb="FF000000"/>
        <rFont val="Arial"/>
        <family val="2"/>
      </rPr>
      <t xml:space="preserve"> del Corredor Chacahua - Huatulco.</t>
    </r>
  </si>
  <si>
    <t>Realizar un análisis de referencia de los sistemas actuales de monitoreo turístico y de biodiversidad y definir oportunidades para su integración. Definir un conjunto de indicadores de monitoreo para especies seleccionadas en sitios específicos a definir (tortugas laúd y golfinas, corales, ballena jorobada, manglar y nutria) en las zonas costeras de Huatulco y desarrollar un protocolo para su integración en los sistemas actuales de turismo y monitoreo de la biodiversidad: Consultor Especialista en Biodiversidad 1,105 días $136,047 por día = $150,332</t>
  </si>
  <si>
    <r>
      <t>Implementación del programa de</t>
    </r>
    <r>
      <rPr>
        <sz val="8"/>
        <color rgb="FF000000"/>
        <rFont val="Arial"/>
        <family val="2"/>
      </rPr>
      <t xml:space="preserve"> </t>
    </r>
    <r>
      <rPr>
        <b/>
        <sz val="8"/>
        <color rgb="FF000000"/>
        <rFont val="Arial"/>
        <family val="2"/>
      </rPr>
      <t xml:space="preserve">monitoreo </t>
    </r>
    <r>
      <rPr>
        <sz val="8"/>
        <color rgb="FF000000"/>
        <rFont val="Arial"/>
        <family val="2"/>
      </rPr>
      <t xml:space="preserve"> </t>
    </r>
    <r>
      <rPr>
        <b/>
        <sz val="8"/>
        <color rgb="FF000000"/>
        <rFont val="Arial"/>
        <family val="2"/>
      </rPr>
      <t>de las especies</t>
    </r>
    <r>
      <rPr>
        <sz val="8"/>
        <color rgb="FF000000"/>
        <rFont val="Arial"/>
        <family val="2"/>
      </rPr>
      <t xml:space="preserve"> seleccionadas (tortugas laúd y golfina, corales, ballena jorobada, manglar y nutria) por parte de los grupos comunitarios de monitoreo en las zonas costeras de Huatulco (incluye viáticos de acompañamiento a los grupos comunitarios de monitoreo biológico) </t>
    </r>
    <r>
      <rPr>
        <b/>
        <sz val="8"/>
        <color rgb="FF000000"/>
        <rFont val="Arial"/>
        <family val="2"/>
      </rPr>
      <t>y fortalecimiento de capacidades monitoreo</t>
    </r>
  </si>
  <si>
    <t>Fortalecer las capacidades de monitoreo - Gastos de viaje de 9 viajes de campo para cubrir diferentes estaciones en el año ($800 por viaje) = $7,200</t>
  </si>
  <si>
    <t>Monitoreo de ballena jorobada en sitios autorizados en el corredor Turístico Hautulco-Chacahua para dos temporadas</t>
  </si>
  <si>
    <t>Monitoreo de tortugas marinas en colaboración con campamentos tortugueros autorizados en el corredor Huatulco-Chacahua: dotación de insumos y materiales con base a un plan de acción estrátegico.</t>
  </si>
  <si>
    <t>Corales:Protección de colares mediante la instalación de anclajes efectivos para la protección de los arrefices de corales del Parque Nacional Huatulco en colaboración con la CONANP y COSTA SALVAJE</t>
  </si>
  <si>
    <t>Visita de verificación de mapas de CONABIO, manglar, arrecifes de corales. PNUD contratará personal para Q1 Q2 COLOQUIO de presentación de resultados</t>
  </si>
  <si>
    <t>Equipos de tecnología de la información para fortalecer las capacidades de monitoreo (cámaras, GPS, equipos de monitoreo de biodiversidad y visitas) Total: $40,000 + $4,000 licencia y accesorios por año (años 3-5)</t>
  </si>
  <si>
    <t>Fortalecimiento de capacidades a empresas comunitarias de conservación a tráves del Convenio para la donación de equipo con Vida Silvestre Cultura para la Conservación de la Naturaleza A.C.: acuerdo de uso y reporte de monitoreo.</t>
  </si>
  <si>
    <t>Producto 3.2.2 Impulso de los medios de vida de mujeres y jóvenes, incluyendo su empoderamiento y participación a nivel local</t>
  </si>
  <si>
    <r>
      <t>Implementación del Plan de Acción para la Integración de Mujeres y Jóvenes</t>
    </r>
    <r>
      <rPr>
        <sz val="8"/>
        <color rgb="FF000000"/>
        <rFont val="Arial"/>
        <family val="2"/>
      </rPr>
      <t xml:space="preserve"> de Sector Turismo en el corredor Chacahua-Huatulco.
</t>
    </r>
    <r>
      <rPr>
        <b/>
        <sz val="8"/>
        <color rgb="FF000000"/>
        <rFont val="Arial"/>
        <family val="2"/>
      </rPr>
      <t xml:space="preserve">Seguimiento de la implementación del plan de acción alienada a la Estrategia de Género elaborada en el marco del proyecto. </t>
    </r>
  </si>
  <si>
    <t xml:space="preserve">Seguimiento estrategia de género </t>
  </si>
  <si>
    <t>Auditorías</t>
  </si>
  <si>
    <t>Resultado 4</t>
  </si>
  <si>
    <t>Producto 4.1.1 Campaña de concientización entre las diferentes partes interesadas y los usuarios de servicios turísticos para promover un comportamiento diferente, equilibrar una producción y consumo responsable de instalaciones, bienes y servicios turísticos</t>
  </si>
  <si>
    <t xml:space="preserve">Implementar la campaña de concientización a nivel local, adaptando el conjunto general de herramientas al contexto de cada sitio (integrando perspectiva de igualdad de género y lenguas locales).  </t>
  </si>
  <si>
    <t>Diseño e impresión de materiales del programa de educación ambiental en coordinación con CONABIO para alojar en su página el tema de turismo y biodiversidad así como la producción de material de un libro de actividades para niñas y niños</t>
  </si>
  <si>
    <t>Materiales de educación ambiental
Indicador 15</t>
  </si>
  <si>
    <t>Acuerdo de colaboración con Ekolokid para sensibilización de turismo sustentable en las infancias</t>
  </si>
  <si>
    <t>Acuerdo de colaboración con Ekolokid
Indicador 5
Indicador 15</t>
  </si>
  <si>
    <t>Participación en foros y días relevantes como: 
- ATMEX
- Tianguis turístico
- entre otros</t>
  </si>
  <si>
    <t>Diseñar e imprimir materiales para señaletica, documentos e infografías para los sitios de implementación</t>
  </si>
  <si>
    <t>Materiales para señalética
Indicador 15
Indicador 16</t>
  </si>
  <si>
    <t xml:space="preserve">Producto 4.1.2 Campaña de comunicación realizada conjuntamente entre los actores públicos y privados para posicionar a México como un destino turístico amigable con la BD e incrementar la conciencia de los turistas acerca de posibles acciones de conservación. </t>
  </si>
  <si>
    <t xml:space="preserve">Implementar una campaña de comunicación de Turismo sustentable amigable con la BD, enfocado a diferentes audiencias y probando diferentes medios. </t>
  </si>
  <si>
    <t>Implementar una campaña de comunicación de Turismo Comunitario  Sostenible amigable con la BD, enfocado a diferentes audiencias y probando diferentes medios:
a) Vinculación con Dirección General de Comunicación Social
b) Diseñar y difundir materiales de turismo comunitario
b) Compartir contenidos con DGCS para mayor difusión de los productos y foros.</t>
  </si>
  <si>
    <t>Campaña de Turismo Comunitario 
Indicador 15
Indicador 16</t>
  </si>
  <si>
    <t>Seguimiento y soporte a la caja de herramientas en micrositio de PNUD y página de SECTUR del proyecto</t>
  </si>
  <si>
    <t>Seguimiento,soporte y operación de la plataforma Sectur y la caja de herramientas en micrositio de PNUD y página de SECTUR del proyecto</t>
  </si>
  <si>
    <t>Caja de herramientas
Indicador 15
Indicador 16</t>
  </si>
  <si>
    <t>Producto 4.1.3 Lecciones aprendidas, guías y herramientas sistematizadas para el desarrollo y la réplica de servicios e instalaciones turísticos que sean amigables con la BD</t>
  </si>
  <si>
    <t>Reuniones anuales con los sitios piloto para compartir experiencias y alinear procesos</t>
  </si>
  <si>
    <t>Reuniones anuales con los sitios  para planeación y compilar experiencias aprendidas en el proyecto</t>
  </si>
  <si>
    <t>Planeación anual
Indicador 15
Indicador 16</t>
  </si>
  <si>
    <r>
      <rPr>
        <sz val="8"/>
        <color rgb="FF000000"/>
        <rFont val="Arial"/>
      </rPr>
      <t xml:space="preserve">Impulsar 6 reuniones bimestrales de la comunidad de aprendizaje de turismo sustentable con énfasis en IBT que permita la gestión de conocimiento y el intercambio de experiencias entre actores clave del turismo </t>
    </r>
    <r>
      <rPr>
        <i/>
        <sz val="8"/>
        <color rgb="FF000000"/>
        <rFont val="Arial"/>
      </rPr>
      <t xml:space="preserve">en el que se promueva y priorice la inclusión del énfoque de género. </t>
    </r>
  </si>
  <si>
    <t>Impulsar reuniones trimestrales de la comunidad de aprendizaje de turismo sustentable con énfasis en IBT que permita la gestión de conocimiento y el intercambio de experiencias entre actores clave.</t>
  </si>
  <si>
    <t>Comunidades de aprendizaje
Indicador 15
Indicador 16</t>
  </si>
  <si>
    <t>Guía para la formulación de Límite de Cambio Aceptable y Capacidad de Carga</t>
  </si>
  <si>
    <t xml:space="preserve">Desarrollar 1 Intercambio de experiencias entre los socios implementadores del proyecto en Maya Ka´an </t>
  </si>
  <si>
    <t>Intercambio de experiencias
Indicador 15
Indicador 16</t>
  </si>
  <si>
    <t>Implementar la campaña de concientización a nivel local, adaptando el conjunto general de herramientas al contexto de cada sitio (integrando perspectiva de igualdad de género y lenguas locales).</t>
  </si>
  <si>
    <t>Desarrollar 1 campaña de comunicación dirigida a las comunidades indígenas de Maya Ka´an que resalte la vinculación de la biodiversidad con el turismo e incorpore una perspectiva de igualdad de género e inclusión de pueblos indígenas y comunidades rurales (señalética)</t>
  </si>
  <si>
    <t>Análisis de impacto de la campaña
Indicador 15</t>
  </si>
  <si>
    <t>Desarrollar 1 campaña de promoción turística de Maya Ka´an como Destino de Turismo Comunitario (DTC) que desarrolla un turismo sostenible que conserva la biodiversidad</t>
  </si>
  <si>
    <t>Reuniones entre los sitios piloto para compartir experiencias y alinear procesos</t>
  </si>
  <si>
    <t>Reunión interna del proyecto entre los sitios piloto para compartir experiencias y alinear procesos</t>
  </si>
  <si>
    <r>
      <rPr>
        <sz val="8"/>
        <color rgb="FF000000"/>
        <rFont val="Arial"/>
        <family val="2"/>
      </rPr>
      <t xml:space="preserve">Impulsar una comunidad de aprendizaje de turismo sustentable con énfasis en IBT que permita la gestión de conocimiento y el intercambio de experiencias entre actores clave del turismo </t>
    </r>
    <r>
      <rPr>
        <i/>
        <sz val="8"/>
        <color rgb="FF000000"/>
        <rFont val="Arial"/>
        <family val="2"/>
      </rPr>
      <t xml:space="preserve">en el que se promueva y priorice la inclusión del énfoque de género. </t>
    </r>
  </si>
  <si>
    <t>Intercambio de experiencias implementado
Indicador 15
Indicador 16</t>
  </si>
  <si>
    <t>Sistematizar aportaciones al Modelo de Desarrollo Turístico Sustentable Maya Ka'an.</t>
  </si>
  <si>
    <t>Aportaciones sisteamtizadas al MDTS
Indicador 15</t>
  </si>
  <si>
    <t xml:space="preserve">Alineación de productos a la imagen del proyecto, sistematización y gestión de conocimiento a través de los productos y publicaciones desarrollados en el marco del proyecto. </t>
  </si>
  <si>
    <t>Aportaciones a la Caja de Herramientas del proyecto
Indicador 15
Indicador 16</t>
  </si>
  <si>
    <t xml:space="preserve">Implementar la campaña de concientización a nivel local, adaptando el conjunto general de herramientas al contexto de cada sitio (incluyendo sensibilidad de género y lenguas locales). </t>
  </si>
  <si>
    <t>Desarrollar un programa de señaletica para el circuito ecoturístico de Santiago, mediante impresiones de vinyles y gestión de estructuras con actores locales.</t>
  </si>
  <si>
    <t>Programa de señalética diseñado para el circuito ecoturístico de Santiago
Indicador 15</t>
  </si>
  <si>
    <t>Participar en la construcción de la caja de herramientas del proyecto</t>
  </si>
  <si>
    <t>Caja de herramientas del proyecto que incluya productos de conocimiento de BCS
Indicador 15</t>
  </si>
  <si>
    <t>Participar en la comunidad de aprendizaje en los diversos eventos establecidos</t>
  </si>
  <si>
    <t>Publicación de la Estrategia de Integración del uso y conocimiento de la Conservación de la BD con enfoque en el Turismo en B.C.S.</t>
  </si>
  <si>
    <t>Apoyar para la impresión del Estudio de Estado de la Biodiversidad y la Estrategia de Conservación y Uso de la Biodiversidad de Baja California Sur.</t>
  </si>
  <si>
    <t>Desarrollar una estrategia de comunicación y educación intersectorial integrada de conservación y manejo de la biodiversidad.</t>
  </si>
  <si>
    <t>Desarrollar el Coloquio de Integración de Criterios de Conservación de la Biodiversidad en el Turismo en BCS, con los resultados del Proyecto.</t>
  </si>
  <si>
    <t>Indicador 16</t>
  </si>
  <si>
    <t xml:space="preserve">Implementar la campaña de concientización a nivel local, adaptando el conjunto general de herramientas al contexto de cada sitio (integrando perspectiva de igualdad de género de género y lenguas locales).  </t>
  </si>
  <si>
    <t>Exposición fotográfica Kuxatur (ballenas y más). Diseño y producción de una tarjeta postal con código QR que enlace a contenido informativo del proyecto.</t>
  </si>
  <si>
    <t>Campañas de concientización de buenas prácticas para las especies focales del corredor Huatulco-Chacahua.</t>
  </si>
  <si>
    <t>Colaboraciones con actores para fines de difusión de buenas prácticas y de monitoreo biológico mediante el diseño e impresión de materiales.</t>
  </si>
  <si>
    <t>Cineminuto / Video de resultados Kuxatur</t>
  </si>
  <si>
    <t>Estrategia de señaletica para turismo, biodiversidad y plástico y QR WildPoint Hoteles y Restaurantes</t>
  </si>
  <si>
    <t xml:space="preserve">Participación en foros y días relevantes. </t>
  </si>
  <si>
    <t>Formulación del programa de educación ambiental en colaboración con CONABIO para la creación de contenidos ilustrativos que incluya turismo y biodiversidad.</t>
  </si>
  <si>
    <t>Participación en foros, congresos, espacios de difusión y promoción, así como días relevantes (Foro de Playas limpias y ecosistemas costeros, entre otros)</t>
  </si>
  <si>
    <t>Colaboración con la SEP Oaxaca para el fortalecimiento del  proyecto con enfoque de buenas prácticas de conservación en turismo y sostenibilidad.</t>
  </si>
  <si>
    <t>TOTAL PRODUCTO 4</t>
  </si>
  <si>
    <t>TOTAL PROYECTO 00100949</t>
  </si>
  <si>
    <t>3 grupos de trabajo instalados, Indicador 10</t>
  </si>
  <si>
    <t>Desarrollar un documento que contenga el plan de soluciones para el financiemiento de la biodiversidad en Baja California Sur,  a fin de impulsar la movilización de recursos para el 2027</t>
  </si>
  <si>
    <t>Networking  "Pesca y Turismo", espacio de vinculación comercial entre pescadores y el sector turístico del Corredor Huatulco-Chacahua para promer cadenas comerciales con base al aprovechamiento de especies como el barrilete, cocinero, entre otros.</t>
  </si>
  <si>
    <t>Implementación del Sistema de Monitoreo de Biodiversidad integrado al sector Turístico a través de. SECTUR-CONABIO, análisis de información, generación de bases de datos y cartografía.</t>
  </si>
  <si>
    <t>Fuías acreditados en la NOM 09
Indicador 14</t>
  </si>
  <si>
    <t>De los 4 planes ha desarrollarse durante el 2026, asegurar que cuando menos dos contenga salvaguardas de conservación tales como criterios de conservación, observancia de criterios de normas oficiales o mejores prácticas.</t>
  </si>
  <si>
    <t>Corales:Protección de colares mediante la instalación de anclafes efectivos para la protección de los arrefices de corales del Parque Nacional Huatulco em colaboración  CONANP y COSTASALVAJE</t>
  </si>
  <si>
    <t>Visita de verificación de mapas de CONABIO, manglar, arrecifes de corales. PNUD contratará personal para  Q1 Q2 COLOQUIO  de presentación de resultados</t>
  </si>
  <si>
    <t>Fortalecimiento de capacidades a empresas comunitairas de conservación a tráves del Convenio para la donación de equipo con Vida Silvestre Cultura para la Conservación de la Naturaleza A.C.: acuerdo de uso y reporte de monitoreo.</t>
  </si>
  <si>
    <t xml:space="preserve">Exposición fotográfica Kuxatur (ballenas y más). Diseño y producción de una tarjeta postal con código QR que enlace a contenido informativo del proyecto,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</si>
</sst>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quot;$&quot;* #,##0.00_-;\-&quot;$&quot;* #,##0.00_-;_-&quot;$&quot;* &quot;-&quot;??_-;_-@_-"/>
    <numFmt numFmtId="165" formatCode="#,##0\ _€"/>
    <numFmt numFmtId="166" formatCode="#,##0.00\ _€"/>
    <numFmt numFmtId="167" formatCode="&quot;$&quot;#,##0.00"/>
    <numFmt numFmtId="168" formatCode="[$-1540A]dd\-mmm\-yy;@"/>
    <numFmt numFmtId="169" formatCode="[$$-80A]#,##0.00;[Red]\-[$$-80A]#,##0.00"/>
  </numFmts>
  <fonts count="46">
    <font>
      <sz val="11"/>
      <color theme="1"/>
      <name val="Aptos Narrow"/>
      <family val="2"/>
      <scheme val="minor"/>
    </font>
    <font>
      <sz val="11"/>
      <color theme="1"/>
      <name val="Aptos Narrow"/>
      <family val="2"/>
      <scheme val="minor"/>
    </font>
    <font>
      <sz val="10"/>
      <name val="Arial"/>
      <family val="2"/>
    </font>
    <font>
      <sz val="9"/>
      <color rgb="FF000000"/>
      <name val="Arial"/>
      <family val="2"/>
    </font>
    <font>
      <b/>
      <sz val="12"/>
      <color rgb="FF000000"/>
      <name val="Arial"/>
      <family val="2"/>
    </font>
    <font>
      <sz val="8"/>
      <color rgb="FF000000"/>
      <name val="Arial"/>
      <family val="2"/>
    </font>
    <font>
      <b/>
      <sz val="9"/>
      <name val="Arial"/>
      <family val="2"/>
    </font>
    <font>
      <b/>
      <sz val="11"/>
      <color rgb="FF000000"/>
      <name val="Arial"/>
      <family val="2"/>
    </font>
    <font>
      <b/>
      <sz val="18"/>
      <color rgb="FF000000"/>
      <name val="Arial"/>
      <family val="2"/>
    </font>
    <font>
      <b/>
      <sz val="8"/>
      <color rgb="FF000000"/>
      <name val="Arial"/>
      <family val="2"/>
    </font>
    <font>
      <sz val="9"/>
      <name val="Arial"/>
      <family val="2"/>
    </font>
    <font>
      <sz val="11"/>
      <color rgb="FF000000"/>
      <name val="Arial"/>
      <family val="2"/>
    </font>
    <font>
      <sz val="10"/>
      <color rgb="FF000000"/>
      <name val="Arial"/>
      <family val="2"/>
    </font>
    <font>
      <sz val="7"/>
      <color rgb="FF000000"/>
      <name val="Arial"/>
      <family val="2"/>
    </font>
    <font>
      <b/>
      <sz val="7"/>
      <color rgb="FF000000"/>
      <name val="Arial"/>
      <family val="2"/>
    </font>
    <font>
      <sz val="7"/>
      <name val="Arial"/>
      <family val="2"/>
    </font>
    <font>
      <sz val="8"/>
      <name val="Arial"/>
      <family val="2"/>
    </font>
    <font>
      <sz val="9"/>
      <color rgb="FFFFFFFF"/>
      <name val="Arial"/>
      <family val="2"/>
    </font>
    <font>
      <sz val="9"/>
      <name val="Arial"/>
    </font>
    <font>
      <sz val="9"/>
      <color rgb="FF000000"/>
      <name val="Arial"/>
    </font>
    <font>
      <sz val="8"/>
      <color rgb="FF000000"/>
      <name val="Arial"/>
    </font>
    <font>
      <sz val="8"/>
      <color theme="1"/>
      <name val="Arial"/>
      <family val="2"/>
    </font>
    <font>
      <b/>
      <sz val="9"/>
      <color rgb="FF000000"/>
      <name val="Arial"/>
      <family val="2"/>
    </font>
    <font>
      <b/>
      <sz val="10"/>
      <color rgb="FF000000"/>
      <name val="Arial"/>
      <family val="2"/>
    </font>
    <font>
      <sz val="11"/>
      <name val="Calibri Light"/>
      <family val="2"/>
    </font>
    <font>
      <sz val="11"/>
      <name val="Aptos Narrow"/>
      <family val="2"/>
      <scheme val="minor"/>
    </font>
    <font>
      <sz val="8"/>
      <name val="Aptos Narrow"/>
      <family val="2"/>
      <scheme val="minor"/>
    </font>
    <font>
      <b/>
      <sz val="14"/>
      <color rgb="FF000000"/>
      <name val="Arial"/>
      <family val="2"/>
    </font>
    <font>
      <b/>
      <sz val="7"/>
      <name val="Arial"/>
      <family val="2"/>
    </font>
    <font>
      <sz val="11"/>
      <name val="Arial"/>
      <family val="2"/>
    </font>
    <font>
      <b/>
      <sz val="7"/>
      <color rgb="FFFFFFFF"/>
      <name val="Arial"/>
      <family val="2"/>
    </font>
    <font>
      <sz val="8"/>
      <name val="Arial"/>
    </font>
    <font>
      <sz val="9"/>
      <color rgb="FFFFFFFF"/>
      <name val="Arial"/>
    </font>
    <font>
      <sz val="11"/>
      <color rgb="FF000000"/>
      <name val="Aptos Narrow"/>
      <family val="2"/>
      <scheme val="minor"/>
    </font>
    <font>
      <i/>
      <sz val="8"/>
      <color rgb="FF000000"/>
      <name val="Arial"/>
    </font>
    <font>
      <b/>
      <sz val="11"/>
      <color rgb="FFFFFFFF"/>
      <name val="Arial"/>
      <family val="2"/>
    </font>
    <font>
      <sz val="8"/>
      <color rgb="FFFF0000"/>
      <name val="Arial"/>
      <family val="2"/>
    </font>
    <font>
      <b/>
      <sz val="9"/>
      <color indexed="8"/>
      <name val="Arial"/>
      <family val="2"/>
    </font>
    <font>
      <sz val="8"/>
      <color indexed="8"/>
      <name val="Arial"/>
      <family val="2"/>
    </font>
    <font>
      <i/>
      <sz val="8"/>
      <color rgb="FF000000"/>
      <name val="Arial"/>
      <family val="2"/>
    </font>
    <font>
      <sz val="9"/>
      <color rgb="FFC00000"/>
      <name val="Arial"/>
      <family val="2"/>
    </font>
    <font>
      <b/>
      <sz val="8"/>
      <name val="Arial"/>
      <family val="2"/>
    </font>
    <font>
      <i/>
      <sz val="8"/>
      <name val="Arial"/>
      <family val="2"/>
    </font>
    <font>
      <sz val="8"/>
      <color rgb="FF0D1442"/>
      <name val="Arial"/>
      <family val="2"/>
    </font>
    <font>
      <sz val="11"/>
      <color theme="1"/>
      <name val="Arial"/>
      <family val="2"/>
    </font>
    <font>
      <sz val="9"/>
      <color theme="1"/>
      <name val="Arial"/>
      <family val="2"/>
    </font>
  </fonts>
  <fills count="21">
    <fill>
      <patternFill patternType="none"/>
    </fill>
    <fill>
      <patternFill patternType="gray125"/>
    </fill>
    <fill>
      <patternFill patternType="solid">
        <fgColor theme="5" tint="0.39997558519241921"/>
        <bgColor indexed="64"/>
      </patternFill>
    </fill>
    <fill>
      <patternFill patternType="solid">
        <fgColor indexed="11"/>
      </patternFill>
    </fill>
    <fill>
      <patternFill patternType="solid">
        <fgColor indexed="22"/>
        <bgColor indexed="64"/>
      </patternFill>
    </fill>
    <fill>
      <patternFill patternType="solid">
        <fgColor theme="0" tint="-0.249977111117893"/>
        <bgColor indexed="64"/>
      </patternFill>
    </fill>
    <fill>
      <patternFill patternType="solid">
        <fgColor rgb="FF92D050"/>
        <bgColor indexed="64"/>
      </patternFill>
    </fill>
    <fill>
      <patternFill patternType="solid">
        <fgColor rgb="FFFFFF00"/>
        <bgColor indexed="64"/>
      </patternFill>
    </fill>
    <fill>
      <patternFill patternType="solid">
        <fgColor theme="0"/>
        <bgColor indexed="64"/>
      </patternFill>
    </fill>
    <fill>
      <patternFill patternType="solid">
        <fgColor indexed="46"/>
      </patternFill>
    </fill>
    <fill>
      <patternFill patternType="solid">
        <fgColor theme="3" tint="0.39997558519241921"/>
        <bgColor indexed="64"/>
      </patternFill>
    </fill>
    <fill>
      <patternFill patternType="solid">
        <fgColor rgb="FFFFFFFF"/>
        <bgColor indexed="64"/>
      </patternFill>
    </fill>
    <fill>
      <patternFill patternType="solid">
        <fgColor rgb="FFC0C0C0"/>
        <bgColor rgb="FF000000"/>
      </patternFill>
    </fill>
    <fill>
      <patternFill patternType="solid">
        <fgColor rgb="FFFFC000"/>
        <bgColor indexed="64"/>
      </patternFill>
    </fill>
    <fill>
      <patternFill patternType="solid">
        <fgColor rgb="FF8EA9DB"/>
        <bgColor rgb="FF000000"/>
      </patternFill>
    </fill>
    <fill>
      <patternFill patternType="solid">
        <fgColor rgb="FFEACE7E"/>
        <bgColor indexed="64"/>
      </patternFill>
    </fill>
    <fill>
      <patternFill patternType="solid">
        <fgColor theme="9"/>
        <bgColor indexed="64"/>
      </patternFill>
    </fill>
    <fill>
      <patternFill patternType="solid">
        <fgColor rgb="FFEACE7E"/>
        <bgColor rgb="FF000000"/>
      </patternFill>
    </fill>
    <fill>
      <patternFill patternType="solid">
        <fgColor theme="9" tint="0.59999389629810485"/>
        <bgColor indexed="64"/>
      </patternFill>
    </fill>
    <fill>
      <patternFill patternType="solid">
        <fgColor rgb="FFFF0000"/>
        <bgColor indexed="64"/>
      </patternFill>
    </fill>
    <fill>
      <patternFill patternType="solid">
        <fgColor rgb="FFC4D79B"/>
        <bgColor rgb="FF000000"/>
      </patternFill>
    </fill>
  </fills>
  <borders count="44">
    <border>
      <left/>
      <right/>
      <top/>
      <bottom/>
      <diagonal/>
    </border>
    <border>
      <left/>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rgb="FF000000"/>
      </right>
      <top/>
      <bottom style="thin">
        <color indexed="64"/>
      </bottom>
      <diagonal/>
    </border>
    <border>
      <left style="thin">
        <color theme="0" tint="-0.34998626667073579"/>
      </left>
      <right/>
      <top/>
      <bottom/>
      <diagonal/>
    </border>
    <border>
      <left/>
      <right/>
      <top/>
      <bottom style="medium">
        <color rgb="FF000000"/>
      </bottom>
      <diagonal/>
    </border>
    <border>
      <left/>
      <right style="thin">
        <color theme="0" tint="-0.34998626667073579"/>
      </right>
      <top/>
      <bottom style="medium">
        <color rgb="FF000000"/>
      </bottom>
      <diagonal/>
    </border>
    <border>
      <left style="thin">
        <color indexed="64"/>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rgb="FF000000"/>
      </top>
      <bottom style="thin">
        <color indexed="64"/>
      </bottom>
      <diagonal/>
    </border>
    <border>
      <left/>
      <right style="thin">
        <color indexed="64"/>
      </right>
      <top/>
      <bottom style="thin">
        <color indexed="64"/>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style="thin">
        <color rgb="FF000000"/>
      </right>
      <top style="thin">
        <color rgb="FF000000"/>
      </top>
      <bottom/>
      <diagonal/>
    </border>
    <border>
      <left style="thin">
        <color theme="0" tint="-0.34998626667073579"/>
      </left>
      <right style="thin">
        <color theme="0" tint="-0.34998626667073579"/>
      </right>
      <top/>
      <bottom/>
      <diagonal/>
    </border>
    <border>
      <left style="medium">
        <color rgb="FF000000"/>
      </left>
      <right style="thin">
        <color theme="0" tint="-0.34998626667073579"/>
      </right>
      <top style="medium">
        <color rgb="FF000000"/>
      </top>
      <bottom/>
      <diagonal/>
    </border>
    <border>
      <left style="thin">
        <color theme="0" tint="-0.34998626667073579"/>
      </left>
      <right style="thin">
        <color theme="0" tint="-0.34998626667073579"/>
      </right>
      <top style="medium">
        <color rgb="FF000000"/>
      </top>
      <bottom/>
      <diagonal/>
    </border>
    <border>
      <left style="thin">
        <color theme="0" tint="-0.34998626667073579"/>
      </left>
      <right/>
      <top style="medium">
        <color rgb="FF000000"/>
      </top>
      <bottom/>
      <diagonal/>
    </border>
    <border>
      <left/>
      <right/>
      <top style="thin">
        <color rgb="FF000000"/>
      </top>
      <bottom/>
      <diagonal/>
    </border>
    <border>
      <left/>
      <right/>
      <top style="thin">
        <color indexed="64"/>
      </top>
      <bottom/>
      <diagonal/>
    </border>
    <border>
      <left style="thin">
        <color indexed="64"/>
      </left>
      <right style="thin">
        <color indexed="64"/>
      </right>
      <top style="thin">
        <color indexed="64"/>
      </top>
      <bottom style="thin">
        <color rgb="FF000000"/>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4">
    <xf numFmtId="0" fontId="0" fillId="0" borderId="0"/>
    <xf numFmtId="0" fontId="2" fillId="0" borderId="0"/>
    <xf numFmtId="0" fontId="1" fillId="3" borderId="0" applyNumberFormat="0" applyBorder="0" applyAlignment="0" applyProtection="0"/>
    <xf numFmtId="0" fontId="1" fillId="9" borderId="0" applyNumberFormat="0" applyBorder="0" applyAlignment="0" applyProtection="0"/>
  </cellStyleXfs>
  <cellXfs count="370">
    <xf numFmtId="0" fontId="0" fillId="0" borderId="0" xfId="0"/>
    <xf numFmtId="0" fontId="3" fillId="0" borderId="0" xfId="1" applyFont="1" applyAlignment="1">
      <alignment vertical="top"/>
    </xf>
    <xf numFmtId="0" fontId="4" fillId="0" borderId="0" xfId="1" applyFont="1" applyAlignment="1">
      <alignment vertical="top"/>
    </xf>
    <xf numFmtId="0" fontId="5" fillId="0" borderId="0" xfId="1" applyFont="1" applyAlignment="1">
      <alignment horizontal="center" vertical="top"/>
    </xf>
    <xf numFmtId="0" fontId="5" fillId="0" borderId="0" xfId="1" applyFont="1" applyAlignment="1">
      <alignment horizontal="center" vertical="center"/>
    </xf>
    <xf numFmtId="0" fontId="3" fillId="0" borderId="0" xfId="1" applyFont="1" applyAlignment="1">
      <alignment horizontal="center" vertical="top"/>
    </xf>
    <xf numFmtId="165" fontId="3" fillId="0" borderId="0" xfId="1" applyNumberFormat="1" applyFont="1" applyAlignment="1">
      <alignment horizontal="center" vertical="top"/>
    </xf>
    <xf numFmtId="0" fontId="6" fillId="0" borderId="0" xfId="1" applyFont="1" applyAlignment="1">
      <alignment horizontal="center" vertical="top"/>
    </xf>
    <xf numFmtId="0" fontId="7" fillId="0" borderId="0" xfId="1" applyFont="1" applyAlignment="1">
      <alignment horizontal="center" vertical="top"/>
    </xf>
    <xf numFmtId="0" fontId="3" fillId="0" borderId="0" xfId="1" applyFont="1" applyAlignment="1">
      <alignment vertical="top" wrapText="1"/>
    </xf>
    <xf numFmtId="166" fontId="8" fillId="2" borderId="1" xfId="1" applyNumberFormat="1" applyFont="1" applyFill="1" applyBorder="1" applyAlignment="1">
      <alignment vertical="top"/>
    </xf>
    <xf numFmtId="166" fontId="9" fillId="2" borderId="1" xfId="1" applyNumberFormat="1" applyFont="1" applyFill="1" applyBorder="1" applyAlignment="1">
      <alignment horizontal="center" vertical="top"/>
    </xf>
    <xf numFmtId="166" fontId="9" fillId="2" borderId="1" xfId="1" applyNumberFormat="1" applyFont="1" applyFill="1" applyBorder="1" applyAlignment="1">
      <alignment horizontal="center" vertical="center"/>
    </xf>
    <xf numFmtId="166" fontId="8" fillId="2" borderId="0" xfId="1" applyNumberFormat="1" applyFont="1" applyFill="1" applyAlignment="1">
      <alignment horizontal="center" vertical="top"/>
    </xf>
    <xf numFmtId="165" fontId="8" fillId="2" borderId="0" xfId="1" applyNumberFormat="1" applyFont="1" applyFill="1" applyAlignment="1">
      <alignment horizontal="center" vertical="top"/>
    </xf>
    <xf numFmtId="166" fontId="7" fillId="2" borderId="0" xfId="1" applyNumberFormat="1" applyFont="1" applyFill="1" applyAlignment="1">
      <alignment horizontal="center" vertical="top"/>
    </xf>
    <xf numFmtId="4" fontId="10" fillId="0" borderId="2" xfId="1" applyNumberFormat="1" applyFont="1" applyBorder="1" applyAlignment="1">
      <alignment horizontal="center" vertical="top" wrapText="1"/>
    </xf>
    <xf numFmtId="0" fontId="11" fillId="2" borderId="0" xfId="1" applyFont="1" applyFill="1" applyAlignment="1">
      <alignment horizontal="center" vertical="top"/>
    </xf>
    <xf numFmtId="0" fontId="12" fillId="0" borderId="0" xfId="1" applyFont="1" applyAlignment="1">
      <alignment vertical="top" wrapText="1"/>
    </xf>
    <xf numFmtId="0" fontId="12" fillId="0" borderId="0" xfId="1" applyFont="1" applyAlignment="1">
      <alignment vertical="top"/>
    </xf>
    <xf numFmtId="0" fontId="13" fillId="0" borderId="0" xfId="1" applyFont="1" applyAlignment="1">
      <alignment vertical="top"/>
    </xf>
    <xf numFmtId="0" fontId="5" fillId="0" borderId="0" xfId="1" applyFont="1" applyAlignment="1">
      <alignment vertical="top"/>
    </xf>
    <xf numFmtId="0" fontId="14" fillId="4" borderId="3" xfId="2" applyFont="1" applyFill="1" applyBorder="1" applyAlignment="1">
      <alignment vertical="center" wrapText="1"/>
    </xf>
    <xf numFmtId="0" fontId="14" fillId="4" borderId="4" xfId="2" applyFont="1" applyFill="1" applyBorder="1" applyAlignment="1">
      <alignment vertical="center" wrapText="1"/>
    </xf>
    <xf numFmtId="4" fontId="15" fillId="0" borderId="2" xfId="1" applyNumberFormat="1" applyFont="1" applyBorder="1" applyAlignment="1">
      <alignment horizontal="center" vertical="top" wrapText="1"/>
    </xf>
    <xf numFmtId="0" fontId="14" fillId="4" borderId="5" xfId="2" applyFont="1" applyFill="1" applyBorder="1" applyAlignment="1">
      <alignment horizontal="center" vertical="top"/>
    </xf>
    <xf numFmtId="167" fontId="14" fillId="4" borderId="3" xfId="2" applyNumberFormat="1" applyFont="1" applyFill="1" applyBorder="1" applyAlignment="1">
      <alignment vertical="top"/>
    </xf>
    <xf numFmtId="167" fontId="14" fillId="4" borderId="6" xfId="2" applyNumberFormat="1" applyFont="1" applyFill="1" applyBorder="1" applyAlignment="1">
      <alignment vertical="top"/>
    </xf>
    <xf numFmtId="167" fontId="14" fillId="4" borderId="4" xfId="2" applyNumberFormat="1" applyFont="1" applyFill="1" applyBorder="1" applyAlignment="1">
      <alignment vertical="top"/>
    </xf>
    <xf numFmtId="0" fontId="13" fillId="0" borderId="0" xfId="1" applyFont="1" applyAlignment="1">
      <alignment vertical="top" wrapText="1"/>
    </xf>
    <xf numFmtId="0" fontId="14" fillId="4" borderId="7" xfId="2" applyFont="1" applyFill="1" applyBorder="1" applyAlignment="1">
      <alignment vertical="center" wrapText="1"/>
    </xf>
    <xf numFmtId="0" fontId="9" fillId="4" borderId="7" xfId="2" applyFont="1" applyFill="1" applyBorder="1" applyAlignment="1">
      <alignment horizontal="center" vertical="center" wrapText="1"/>
    </xf>
    <xf numFmtId="0" fontId="9" fillId="4" borderId="7" xfId="2" applyFont="1" applyFill="1" applyBorder="1" applyAlignment="1">
      <alignment vertical="center" wrapText="1"/>
    </xf>
    <xf numFmtId="0" fontId="14" fillId="4" borderId="7" xfId="2" applyFont="1" applyFill="1" applyBorder="1" applyAlignment="1">
      <alignment horizontal="center" vertical="center" wrapText="1"/>
    </xf>
    <xf numFmtId="165" fontId="14" fillId="5" borderId="7" xfId="2" applyNumberFormat="1" applyFont="1" applyFill="1" applyBorder="1" applyAlignment="1">
      <alignment horizontal="center" vertical="center" wrapText="1"/>
    </xf>
    <xf numFmtId="0" fontId="14" fillId="5" borderId="7" xfId="2" applyFont="1" applyFill="1" applyBorder="1" applyAlignment="1">
      <alignment horizontal="center" vertical="center" wrapText="1"/>
    </xf>
    <xf numFmtId="0" fontId="14" fillId="4" borderId="5" xfId="2" applyFont="1" applyFill="1" applyBorder="1" applyAlignment="1">
      <alignment horizontal="center" vertical="top" wrapText="1"/>
    </xf>
    <xf numFmtId="167" fontId="14" fillId="4" borderId="5" xfId="2" applyNumberFormat="1" applyFont="1" applyFill="1" applyBorder="1" applyAlignment="1">
      <alignment horizontal="center" vertical="top" wrapText="1"/>
    </xf>
    <xf numFmtId="0" fontId="4" fillId="0" borderId="0" xfId="1" applyFont="1" applyAlignment="1">
      <alignment vertical="top" wrapText="1"/>
    </xf>
    <xf numFmtId="0" fontId="5" fillId="0" borderId="7" xfId="1" applyFont="1" applyBorder="1" applyAlignment="1">
      <alignment horizontal="left" vertical="top" wrapText="1"/>
    </xf>
    <xf numFmtId="0" fontId="5" fillId="0" borderId="5" xfId="1" applyFont="1" applyBorder="1" applyAlignment="1">
      <alignment horizontal="left" vertical="top" wrapText="1"/>
    </xf>
    <xf numFmtId="0" fontId="16" fillId="0" borderId="5" xfId="1" applyFont="1" applyBorder="1" applyAlignment="1">
      <alignment horizontal="center" vertical="top" wrapText="1"/>
    </xf>
    <xf numFmtId="168" fontId="3" fillId="0" borderId="5" xfId="1" applyNumberFormat="1" applyFont="1" applyBorder="1" applyAlignment="1">
      <alignment horizontal="center" vertical="center" wrapText="1"/>
    </xf>
    <xf numFmtId="165" fontId="10" fillId="0" borderId="5" xfId="1" applyNumberFormat="1" applyFont="1" applyBorder="1" applyAlignment="1">
      <alignment horizontal="center" vertical="center"/>
    </xf>
    <xf numFmtId="0" fontId="17" fillId="0" borderId="5" xfId="0" applyFont="1" applyBorder="1" applyAlignment="1">
      <alignment wrapText="1"/>
    </xf>
    <xf numFmtId="0" fontId="17" fillId="0" borderId="2" xfId="0" applyFont="1" applyBorder="1" applyAlignment="1">
      <alignment wrapText="1"/>
    </xf>
    <xf numFmtId="0" fontId="16" fillId="0" borderId="5" xfId="1" applyFont="1" applyBorder="1" applyAlignment="1">
      <alignment horizontal="left" vertical="top" wrapText="1"/>
    </xf>
    <xf numFmtId="0" fontId="16" fillId="0" borderId="5" xfId="1" applyFont="1" applyBorder="1" applyAlignment="1">
      <alignment horizontal="left" vertical="center" wrapText="1"/>
    </xf>
    <xf numFmtId="0" fontId="17" fillId="0" borderId="7" xfId="0" applyFont="1" applyBorder="1" applyAlignment="1">
      <alignment wrapText="1"/>
    </xf>
    <xf numFmtId="0" fontId="5" fillId="0" borderId="8" xfId="1" applyFont="1" applyBorder="1" applyAlignment="1">
      <alignment horizontal="left" vertical="top" wrapText="1"/>
    </xf>
    <xf numFmtId="0" fontId="16" fillId="0" borderId="7" xfId="1" applyFont="1" applyBorder="1" applyAlignment="1">
      <alignment horizontal="left" vertical="top" wrapText="1"/>
    </xf>
    <xf numFmtId="0" fontId="5" fillId="0" borderId="5" xfId="1" applyFont="1" applyBorder="1" applyAlignment="1">
      <alignment horizontal="left" vertical="center" wrapText="1"/>
    </xf>
    <xf numFmtId="0" fontId="14" fillId="0" borderId="7" xfId="2" applyFont="1" applyFill="1" applyBorder="1" applyAlignment="1">
      <alignment horizontal="center" vertical="center" wrapText="1"/>
    </xf>
    <xf numFmtId="165" fontId="10" fillId="0" borderId="4" xfId="1" applyNumberFormat="1" applyFont="1" applyBorder="1" applyAlignment="1">
      <alignment horizontal="center" vertical="center"/>
    </xf>
    <xf numFmtId="0" fontId="5" fillId="7" borderId="5" xfId="1" applyFont="1" applyFill="1" applyBorder="1" applyAlignment="1">
      <alignment horizontal="left" vertical="top" wrapText="1"/>
    </xf>
    <xf numFmtId="15" fontId="3" fillId="0" borderId="7" xfId="2" applyNumberFormat="1" applyFont="1" applyFill="1" applyBorder="1" applyAlignment="1">
      <alignment horizontal="center" vertical="center" wrapText="1"/>
    </xf>
    <xf numFmtId="168" fontId="19" fillId="0" borderId="5" xfId="1" applyNumberFormat="1" applyFont="1" applyBorder="1" applyAlignment="1">
      <alignment horizontal="center" vertical="center" wrapText="1"/>
    </xf>
    <xf numFmtId="4" fontId="10" fillId="0" borderId="5" xfId="1" applyNumberFormat="1" applyFont="1" applyBorder="1" applyAlignment="1">
      <alignment horizontal="center" vertical="center" wrapText="1"/>
    </xf>
    <xf numFmtId="0" fontId="21" fillId="8" borderId="5" xfId="1" applyFont="1" applyFill="1" applyBorder="1" applyAlignment="1">
      <alignment horizontal="left" vertical="center" wrapText="1"/>
    </xf>
    <xf numFmtId="168" fontId="3" fillId="0" borderId="7" xfId="1" applyNumberFormat="1" applyFont="1" applyBorder="1" applyAlignment="1">
      <alignment horizontal="center" vertical="center" wrapText="1"/>
    </xf>
    <xf numFmtId="0" fontId="16" fillId="8" borderId="5" xfId="1" applyFont="1" applyFill="1" applyBorder="1" applyAlignment="1">
      <alignment horizontal="left" vertical="top" wrapText="1"/>
    </xf>
    <xf numFmtId="0" fontId="3" fillId="6" borderId="5" xfId="1" applyFont="1" applyFill="1" applyBorder="1" applyAlignment="1">
      <alignment horizontal="center" vertical="top" wrapText="1"/>
    </xf>
    <xf numFmtId="0" fontId="16" fillId="8" borderId="5" xfId="1" applyFont="1" applyFill="1" applyBorder="1" applyAlignment="1">
      <alignment horizontal="left" vertical="center" wrapText="1"/>
    </xf>
    <xf numFmtId="0" fontId="16" fillId="8" borderId="5" xfId="1" applyFont="1" applyFill="1" applyBorder="1" applyAlignment="1">
      <alignment horizontal="center" vertical="top" wrapText="1"/>
    </xf>
    <xf numFmtId="0" fontId="5" fillId="0" borderId="5" xfId="2" applyFont="1" applyFill="1" applyBorder="1" applyAlignment="1">
      <alignment horizontal="left" vertical="center" wrapText="1"/>
    </xf>
    <xf numFmtId="0" fontId="3" fillId="6" borderId="2" xfId="1" applyFont="1" applyFill="1" applyBorder="1" applyAlignment="1">
      <alignment horizontal="center" vertical="top" wrapText="1"/>
    </xf>
    <xf numFmtId="0" fontId="17" fillId="0" borderId="0" xfId="0" applyFont="1" applyAlignment="1">
      <alignment wrapText="1"/>
    </xf>
    <xf numFmtId="0" fontId="3" fillId="6" borderId="2" xfId="1" applyFont="1" applyFill="1" applyBorder="1" applyAlignment="1">
      <alignment horizontal="left" vertical="center" wrapText="1"/>
    </xf>
    <xf numFmtId="0" fontId="5" fillId="0" borderId="7" xfId="2" applyFont="1" applyFill="1" applyBorder="1" applyAlignment="1">
      <alignment horizontal="left" vertical="top" wrapText="1"/>
    </xf>
    <xf numFmtId="0" fontId="5" fillId="8" borderId="0" xfId="1" applyFont="1" applyFill="1" applyAlignment="1">
      <alignment horizontal="left" vertical="center" wrapText="1"/>
    </xf>
    <xf numFmtId="0" fontId="5" fillId="0" borderId="10" xfId="1" applyFont="1" applyBorder="1" applyAlignment="1">
      <alignment horizontal="left" vertical="top" wrapText="1"/>
    </xf>
    <xf numFmtId="0" fontId="5" fillId="0" borderId="11" xfId="1" applyFont="1" applyBorder="1" applyAlignment="1">
      <alignment horizontal="left" vertical="top" wrapText="1"/>
    </xf>
    <xf numFmtId="0" fontId="12" fillId="0" borderId="10" xfId="1" applyFont="1" applyBorder="1" applyAlignment="1">
      <alignment vertical="top"/>
    </xf>
    <xf numFmtId="0" fontId="22" fillId="4" borderId="3" xfId="3" applyFont="1" applyFill="1" applyBorder="1" applyAlignment="1">
      <alignment vertical="top" wrapText="1"/>
    </xf>
    <xf numFmtId="0" fontId="22" fillId="4" borderId="6" xfId="3" applyFont="1" applyFill="1" applyBorder="1" applyAlignment="1">
      <alignment vertical="top" wrapText="1"/>
    </xf>
    <xf numFmtId="0" fontId="9" fillId="4" borderId="1" xfId="3" applyFont="1" applyFill="1" applyBorder="1" applyAlignment="1">
      <alignment vertical="top" wrapText="1"/>
    </xf>
    <xf numFmtId="0" fontId="9" fillId="4" borderId="1" xfId="3" applyFont="1" applyFill="1" applyBorder="1" applyAlignment="1">
      <alignment horizontal="center" vertical="center" wrapText="1"/>
    </xf>
    <xf numFmtId="0" fontId="9" fillId="4" borderId="6" xfId="3" applyFont="1" applyFill="1" applyBorder="1" applyAlignment="1">
      <alignment vertical="top" wrapText="1"/>
    </xf>
    <xf numFmtId="168" fontId="22" fillId="4" borderId="4" xfId="3" applyNumberFormat="1" applyFont="1" applyFill="1" applyBorder="1" applyAlignment="1">
      <alignment vertical="top" wrapText="1"/>
    </xf>
    <xf numFmtId="4" fontId="22" fillId="4" borderId="5" xfId="3" applyNumberFormat="1" applyFont="1" applyFill="1" applyBorder="1" applyAlignment="1">
      <alignment horizontal="center" vertical="top" wrapText="1"/>
    </xf>
    <xf numFmtId="0" fontId="6" fillId="0" borderId="13" xfId="2" applyFont="1" applyFill="1" applyBorder="1" applyAlignment="1">
      <alignment horizontal="center" vertical="top" wrapText="1"/>
    </xf>
    <xf numFmtId="4" fontId="23" fillId="0" borderId="0" xfId="1" applyNumberFormat="1" applyFont="1" applyAlignment="1">
      <alignment vertical="top" wrapText="1"/>
    </xf>
    <xf numFmtId="4" fontId="23" fillId="0" borderId="0" xfId="1" applyNumberFormat="1" applyFont="1" applyAlignment="1">
      <alignment vertical="top"/>
    </xf>
    <xf numFmtId="0" fontId="23" fillId="0" borderId="0" xfId="1" applyFont="1" applyAlignment="1">
      <alignment vertical="top"/>
    </xf>
    <xf numFmtId="0" fontId="24" fillId="0" borderId="0" xfId="1" applyFont="1" applyAlignment="1">
      <alignment horizontal="center" vertical="top"/>
    </xf>
    <xf numFmtId="0" fontId="25" fillId="0" borderId="0" xfId="1" applyFont="1" applyAlignment="1">
      <alignment horizontal="center" vertical="top"/>
    </xf>
    <xf numFmtId="0" fontId="26" fillId="0" borderId="0" xfId="1" applyFont="1" applyAlignment="1">
      <alignment vertical="top"/>
    </xf>
    <xf numFmtId="0" fontId="26" fillId="0" borderId="0" xfId="1" applyFont="1" applyAlignment="1">
      <alignment horizontal="center" vertical="center"/>
    </xf>
    <xf numFmtId="166" fontId="25" fillId="0" borderId="0" xfId="1" applyNumberFormat="1" applyFont="1" applyAlignment="1">
      <alignment horizontal="center" vertical="top"/>
    </xf>
    <xf numFmtId="0" fontId="25" fillId="0" borderId="0" xfId="1" applyFont="1" applyAlignment="1">
      <alignment vertical="top"/>
    </xf>
    <xf numFmtId="0" fontId="24" fillId="0" borderId="0" xfId="1" applyFont="1" applyAlignment="1">
      <alignment vertical="top"/>
    </xf>
    <xf numFmtId="166" fontId="24" fillId="0" borderId="0" xfId="1" applyNumberFormat="1" applyFont="1" applyAlignment="1">
      <alignment vertical="top"/>
    </xf>
    <xf numFmtId="167" fontId="2" fillId="0" borderId="0" xfId="1" applyNumberFormat="1" applyAlignment="1">
      <alignment horizontal="right" vertical="top"/>
    </xf>
    <xf numFmtId="0" fontId="2" fillId="0" borderId="0" xfId="1" applyAlignment="1">
      <alignment vertical="top"/>
    </xf>
    <xf numFmtId="0" fontId="2" fillId="0" borderId="0" xfId="1" applyAlignment="1">
      <alignment vertical="top" wrapText="1"/>
    </xf>
    <xf numFmtId="166" fontId="8" fillId="2" borderId="14" xfId="1" applyNumberFormat="1" applyFont="1" applyFill="1" applyBorder="1" applyAlignment="1">
      <alignment vertical="top"/>
    </xf>
    <xf numFmtId="166" fontId="9" fillId="2" borderId="14" xfId="1" applyNumberFormat="1" applyFont="1" applyFill="1" applyBorder="1" applyAlignment="1">
      <alignment vertical="top"/>
    </xf>
    <xf numFmtId="166" fontId="9" fillId="2" borderId="14" xfId="1" applyNumberFormat="1" applyFont="1" applyFill="1" applyBorder="1" applyAlignment="1">
      <alignment horizontal="center" vertical="center"/>
    </xf>
    <xf numFmtId="166" fontId="27" fillId="2" borderId="14" xfId="1" applyNumberFormat="1" applyFont="1" applyFill="1" applyBorder="1" applyAlignment="1">
      <alignment vertical="top"/>
    </xf>
    <xf numFmtId="166" fontId="27" fillId="2" borderId="15" xfId="1" applyNumberFormat="1" applyFont="1" applyFill="1" applyBorder="1" applyAlignment="1">
      <alignment vertical="top"/>
    </xf>
    <xf numFmtId="0" fontId="11" fillId="0" borderId="0" xfId="1" applyFont="1" applyAlignment="1">
      <alignment vertical="top" wrapText="1"/>
    </xf>
    <xf numFmtId="0" fontId="11" fillId="0" borderId="0" xfId="1" applyFont="1" applyAlignment="1">
      <alignment vertical="top"/>
    </xf>
    <xf numFmtId="0" fontId="14" fillId="4" borderId="16" xfId="2" applyFont="1" applyFill="1" applyBorder="1" applyAlignment="1">
      <alignment vertical="center" wrapText="1"/>
    </xf>
    <xf numFmtId="0" fontId="14" fillId="4" borderId="17" xfId="2" applyFont="1" applyFill="1" applyBorder="1" applyAlignment="1">
      <alignment vertical="center" wrapText="1"/>
    </xf>
    <xf numFmtId="0" fontId="14" fillId="4" borderId="18" xfId="2" applyFont="1" applyFill="1" applyBorder="1" applyAlignment="1">
      <alignment vertical="center" wrapText="1"/>
    </xf>
    <xf numFmtId="0" fontId="14" fillId="4" borderId="19" xfId="2" applyFont="1" applyFill="1" applyBorder="1" applyAlignment="1">
      <alignment vertical="center" wrapText="1"/>
    </xf>
    <xf numFmtId="0" fontId="28" fillId="0" borderId="13" xfId="2" applyFont="1" applyFill="1" applyBorder="1" applyAlignment="1">
      <alignment horizontal="center" vertical="top" wrapText="1"/>
    </xf>
    <xf numFmtId="166" fontId="14" fillId="4" borderId="3" xfId="2" applyNumberFormat="1" applyFont="1" applyFill="1" applyBorder="1" applyAlignment="1">
      <alignment vertical="top"/>
    </xf>
    <xf numFmtId="166" fontId="14" fillId="4" borderId="6" xfId="2" applyNumberFormat="1" applyFont="1" applyFill="1" applyBorder="1" applyAlignment="1">
      <alignment vertical="top"/>
    </xf>
    <xf numFmtId="166" fontId="14" fillId="4" borderId="4" xfId="2" applyNumberFormat="1" applyFont="1" applyFill="1" applyBorder="1" applyAlignment="1">
      <alignment vertical="top"/>
    </xf>
    <xf numFmtId="0" fontId="14" fillId="4" borderId="20" xfId="2" applyFont="1" applyFill="1" applyBorder="1" applyAlignment="1">
      <alignment vertical="center" wrapText="1"/>
    </xf>
    <xf numFmtId="0" fontId="14" fillId="4" borderId="21" xfId="2" applyFont="1" applyFill="1" applyBorder="1" applyAlignment="1">
      <alignment vertical="center" wrapText="1"/>
    </xf>
    <xf numFmtId="0" fontId="14" fillId="4" borderId="22" xfId="2" applyFont="1" applyFill="1" applyBorder="1" applyAlignment="1">
      <alignment horizontal="center" vertical="center" wrapText="1"/>
    </xf>
    <xf numFmtId="165" fontId="14" fillId="4" borderId="22" xfId="2" applyNumberFormat="1" applyFont="1" applyFill="1" applyBorder="1" applyAlignment="1">
      <alignment horizontal="center" vertical="center" wrapText="1"/>
    </xf>
    <xf numFmtId="0" fontId="14" fillId="4" borderId="23" xfId="2" applyFont="1" applyFill="1" applyBorder="1" applyAlignment="1">
      <alignment horizontal="center" vertical="center" wrapText="1"/>
    </xf>
    <xf numFmtId="166" fontId="14" fillId="4" borderId="5" xfId="2" applyNumberFormat="1" applyFont="1" applyFill="1" applyBorder="1" applyAlignment="1">
      <alignment horizontal="center" vertical="top" wrapText="1"/>
    </xf>
    <xf numFmtId="0" fontId="20" fillId="0" borderId="5" xfId="1" applyFont="1" applyBorder="1" applyAlignment="1">
      <alignment horizontal="left" vertical="top" wrapText="1"/>
    </xf>
    <xf numFmtId="0" fontId="5" fillId="0" borderId="5" xfId="1" applyFont="1" applyBorder="1" applyAlignment="1">
      <alignment horizontal="center" vertical="top" wrapText="1"/>
    </xf>
    <xf numFmtId="0" fontId="5" fillId="8" borderId="26" xfId="1" applyFont="1" applyFill="1" applyBorder="1" applyAlignment="1">
      <alignment vertical="top" wrapText="1"/>
    </xf>
    <xf numFmtId="0" fontId="16" fillId="0" borderId="5" xfId="0" applyFont="1" applyBorder="1" applyAlignment="1">
      <alignment vertical="top" wrapText="1"/>
    </xf>
    <xf numFmtId="0" fontId="16" fillId="0" borderId="5" xfId="0" applyFont="1" applyBorder="1" applyAlignment="1">
      <alignment horizontal="left" vertical="center" wrapText="1"/>
    </xf>
    <xf numFmtId="0" fontId="10" fillId="0" borderId="25" xfId="0" applyFont="1" applyBorder="1"/>
    <xf numFmtId="0" fontId="5" fillId="0" borderId="5" xfId="0" applyFont="1" applyBorder="1" applyAlignment="1">
      <alignment vertical="top" wrapText="1"/>
    </xf>
    <xf numFmtId="0" fontId="10" fillId="0" borderId="0" xfId="1" applyFont="1" applyAlignment="1">
      <alignment horizontal="center" vertical="top"/>
    </xf>
    <xf numFmtId="0" fontId="7" fillId="4" borderId="28" xfId="3" applyFont="1" applyFill="1" applyBorder="1" applyAlignment="1">
      <alignment horizontal="center" vertical="top" wrapText="1"/>
    </xf>
    <xf numFmtId="0" fontId="5" fillId="4" borderId="28" xfId="3" applyFont="1" applyFill="1" applyBorder="1" applyAlignment="1">
      <alignment horizontal="center" vertical="top" wrapText="1"/>
    </xf>
    <xf numFmtId="0" fontId="5" fillId="4" borderId="28" xfId="3" applyFont="1" applyFill="1" applyBorder="1" applyAlignment="1">
      <alignment horizontal="center" vertical="center" wrapText="1"/>
    </xf>
    <xf numFmtId="4" fontId="11" fillId="4" borderId="28" xfId="3" applyNumberFormat="1" applyFont="1" applyFill="1" applyBorder="1" applyAlignment="1">
      <alignment horizontal="center" vertical="top" wrapText="1"/>
    </xf>
    <xf numFmtId="165" fontId="7" fillId="4" borderId="29" xfId="3" applyNumberFormat="1" applyFont="1" applyFill="1" applyBorder="1" applyAlignment="1">
      <alignment horizontal="center" vertical="top" wrapText="1"/>
    </xf>
    <xf numFmtId="0" fontId="29" fillId="0" borderId="0" xfId="1" applyFont="1" applyAlignment="1">
      <alignment horizontal="center" vertical="top"/>
    </xf>
    <xf numFmtId="165" fontId="11" fillId="4" borderId="29" xfId="3" applyNumberFormat="1" applyFont="1" applyFill="1" applyBorder="1" applyAlignment="1">
      <alignment horizontal="center" vertical="top" wrapText="1"/>
    </xf>
    <xf numFmtId="165" fontId="11" fillId="0" borderId="0" xfId="1" applyNumberFormat="1" applyFont="1" applyAlignment="1">
      <alignment horizontal="center" vertical="top" wrapText="1"/>
    </xf>
    <xf numFmtId="165" fontId="11" fillId="0" borderId="0" xfId="1" applyNumberFormat="1" applyFont="1" applyAlignment="1">
      <alignment horizontal="center" vertical="top"/>
    </xf>
    <xf numFmtId="0" fontId="11" fillId="0" borderId="0" xfId="1" applyFont="1" applyAlignment="1">
      <alignment horizontal="center" vertical="top"/>
    </xf>
    <xf numFmtId="0" fontId="8" fillId="10" borderId="28" xfId="1" applyFont="1" applyFill="1" applyBorder="1" applyAlignment="1">
      <alignment horizontal="left" vertical="top"/>
    </xf>
    <xf numFmtId="0" fontId="5" fillId="10" borderId="28" xfId="1" applyFont="1" applyFill="1" applyBorder="1" applyAlignment="1">
      <alignment horizontal="center" vertical="top"/>
    </xf>
    <xf numFmtId="0" fontId="5" fillId="10" borderId="28" xfId="1" applyFont="1" applyFill="1" applyBorder="1" applyAlignment="1">
      <alignment horizontal="center" vertical="center"/>
    </xf>
    <xf numFmtId="0" fontId="3" fillId="10" borderId="28" xfId="1" applyFont="1" applyFill="1" applyBorder="1" applyAlignment="1">
      <alignment horizontal="center" vertical="top"/>
    </xf>
    <xf numFmtId="165" fontId="3" fillId="10" borderId="28" xfId="1" applyNumberFormat="1" applyFont="1" applyFill="1" applyBorder="1" applyAlignment="1">
      <alignment horizontal="center" vertical="top"/>
    </xf>
    <xf numFmtId="166" fontId="14" fillId="4" borderId="28" xfId="2" applyNumberFormat="1" applyFont="1" applyFill="1" applyBorder="1" applyAlignment="1">
      <alignment horizontal="center" vertical="top"/>
    </xf>
    <xf numFmtId="166" fontId="14" fillId="4" borderId="0" xfId="2" applyNumberFormat="1" applyFont="1" applyFill="1" applyBorder="1" applyAlignment="1">
      <alignment horizontal="center" vertical="top"/>
    </xf>
    <xf numFmtId="0" fontId="14" fillId="4" borderId="30" xfId="2" applyFont="1" applyFill="1" applyBorder="1" applyAlignment="1">
      <alignment horizontal="center" vertical="center" wrapText="1"/>
    </xf>
    <xf numFmtId="0" fontId="28" fillId="0" borderId="31" xfId="2" applyFont="1" applyFill="1" applyBorder="1" applyAlignment="1">
      <alignment horizontal="center" vertical="top" wrapText="1"/>
    </xf>
    <xf numFmtId="0" fontId="14" fillId="4" borderId="32" xfId="2" applyFont="1" applyFill="1" applyBorder="1" applyAlignment="1">
      <alignment horizontal="center" vertical="top" wrapText="1"/>
    </xf>
    <xf numFmtId="167" fontId="14" fillId="4" borderId="33" xfId="2" applyNumberFormat="1" applyFont="1" applyFill="1" applyBorder="1" applyAlignment="1">
      <alignment horizontal="center" vertical="top" wrapText="1"/>
    </xf>
    <xf numFmtId="167" fontId="14" fillId="4" borderId="34" xfId="2" applyNumberFormat="1" applyFont="1" applyFill="1" applyBorder="1" applyAlignment="1">
      <alignment horizontal="center" vertical="top" wrapText="1"/>
    </xf>
    <xf numFmtId="167" fontId="14" fillId="4" borderId="22" xfId="2" applyNumberFormat="1" applyFont="1" applyFill="1" applyBorder="1" applyAlignment="1">
      <alignment horizontal="center" vertical="top" wrapText="1"/>
    </xf>
    <xf numFmtId="0" fontId="5" fillId="8" borderId="24" xfId="1" applyFont="1" applyFill="1" applyBorder="1" applyAlignment="1">
      <alignment vertical="top" wrapText="1"/>
    </xf>
    <xf numFmtId="0" fontId="16" fillId="7" borderId="5" xfId="2" applyFont="1" applyFill="1" applyBorder="1" applyAlignment="1">
      <alignment vertical="top" wrapText="1"/>
    </xf>
    <xf numFmtId="0" fontId="30" fillId="0" borderId="0" xfId="0" applyFont="1" applyAlignment="1">
      <alignment wrapText="1"/>
    </xf>
    <xf numFmtId="0" fontId="22" fillId="6" borderId="0" xfId="2" applyFont="1" applyFill="1" applyBorder="1" applyAlignment="1">
      <alignment horizontal="center" vertical="center" wrapText="1"/>
    </xf>
    <xf numFmtId="0" fontId="5" fillId="8" borderId="4" xfId="1" applyFont="1" applyFill="1" applyBorder="1" applyAlignment="1">
      <alignment horizontal="left" vertical="center" wrapText="1"/>
    </xf>
    <xf numFmtId="0" fontId="5" fillId="8" borderId="5" xfId="2" applyFont="1" applyFill="1" applyBorder="1" applyAlignment="1">
      <alignment vertical="top" wrapText="1"/>
    </xf>
    <xf numFmtId="0" fontId="16" fillId="0" borderId="8" xfId="1" applyFont="1" applyBorder="1" applyAlignment="1">
      <alignment horizontal="center" vertical="top" wrapText="1"/>
    </xf>
    <xf numFmtId="168" fontId="10" fillId="0" borderId="5" xfId="1" applyNumberFormat="1" applyFont="1" applyBorder="1" applyAlignment="1">
      <alignment horizontal="center" vertical="center" wrapText="1"/>
    </xf>
    <xf numFmtId="4" fontId="10" fillId="0" borderId="0" xfId="1" applyNumberFormat="1" applyFont="1" applyAlignment="1">
      <alignment vertical="top" wrapText="1"/>
    </xf>
    <xf numFmtId="0" fontId="5" fillId="8" borderId="25" xfId="1" applyFont="1" applyFill="1" applyBorder="1" applyAlignment="1">
      <alignment horizontal="left" vertical="center" wrapText="1"/>
    </xf>
    <xf numFmtId="0" fontId="5" fillId="0" borderId="8" xfId="2" applyFont="1" applyFill="1" applyBorder="1" applyAlignment="1">
      <alignment horizontal="left" vertical="top" wrapText="1"/>
    </xf>
    <xf numFmtId="0" fontId="10" fillId="0" borderId="5" xfId="2" applyFont="1" applyFill="1" applyBorder="1" applyAlignment="1">
      <alignment horizontal="center" vertical="top" wrapText="1"/>
    </xf>
    <xf numFmtId="0" fontId="11" fillId="11" borderId="0" xfId="1" applyFont="1" applyFill="1" applyAlignment="1">
      <alignment vertical="top"/>
    </xf>
    <xf numFmtId="0" fontId="22" fillId="4" borderId="28" xfId="3" applyFont="1" applyFill="1" applyBorder="1" applyAlignment="1">
      <alignment horizontal="center" vertical="top" wrapText="1"/>
    </xf>
    <xf numFmtId="4" fontId="3" fillId="4" borderId="28" xfId="3" applyNumberFormat="1" applyFont="1" applyFill="1" applyBorder="1" applyAlignment="1">
      <alignment horizontal="center" vertical="top" wrapText="1"/>
    </xf>
    <xf numFmtId="165" fontId="22" fillId="4" borderId="29" xfId="3" applyNumberFormat="1" applyFont="1" applyFill="1" applyBorder="1" applyAlignment="1">
      <alignment horizontal="center" vertical="top" wrapText="1"/>
    </xf>
    <xf numFmtId="166" fontId="12" fillId="0" borderId="0" xfId="1" applyNumberFormat="1" applyFont="1" applyAlignment="1">
      <alignment vertical="top" wrapText="1"/>
    </xf>
    <xf numFmtId="4" fontId="12" fillId="0" borderId="0" xfId="1" applyNumberFormat="1" applyFont="1" applyAlignment="1">
      <alignment vertical="top"/>
    </xf>
    <xf numFmtId="0" fontId="12" fillId="0" borderId="0" xfId="1" applyFont="1" applyAlignment="1">
      <alignment horizontal="center" vertical="center"/>
    </xf>
    <xf numFmtId="4" fontId="3" fillId="0" borderId="0" xfId="1" applyNumberFormat="1" applyFont="1" applyAlignment="1">
      <alignment horizontal="center" vertical="top"/>
    </xf>
    <xf numFmtId="166" fontId="3" fillId="0" borderId="0" xfId="1" applyNumberFormat="1" applyFont="1" applyAlignment="1">
      <alignment horizontal="center" vertical="top"/>
    </xf>
    <xf numFmtId="0" fontId="13" fillId="0" borderId="0" xfId="1" applyFont="1" applyAlignment="1">
      <alignment horizontal="center" vertical="center"/>
    </xf>
    <xf numFmtId="0" fontId="22" fillId="6" borderId="36" xfId="2" applyFont="1" applyFill="1" applyBorder="1" applyAlignment="1">
      <alignment horizontal="center" vertical="center" wrapText="1"/>
    </xf>
    <xf numFmtId="0" fontId="16" fillId="7" borderId="5" xfId="1" applyFont="1" applyFill="1" applyBorder="1" applyAlignment="1">
      <alignment horizontal="left" vertical="top" wrapText="1"/>
    </xf>
    <xf numFmtId="0" fontId="31" fillId="0" borderId="5" xfId="1" applyFont="1" applyBorder="1" applyAlignment="1">
      <alignment horizontal="center" vertical="top" wrapText="1"/>
    </xf>
    <xf numFmtId="168" fontId="19" fillId="0" borderId="7" xfId="1" applyNumberFormat="1" applyFont="1" applyBorder="1" applyAlignment="1">
      <alignment horizontal="center" vertical="center" wrapText="1"/>
    </xf>
    <xf numFmtId="4" fontId="18" fillId="0" borderId="5" xfId="1" applyNumberFormat="1" applyFont="1" applyBorder="1" applyAlignment="1">
      <alignment horizontal="center" vertical="center" wrapText="1"/>
    </xf>
    <xf numFmtId="0" fontId="32" fillId="0" borderId="0" xfId="0" applyFont="1" applyAlignment="1">
      <alignment wrapText="1"/>
    </xf>
    <xf numFmtId="0" fontId="31" fillId="0" borderId="5" xfId="1" applyFont="1" applyBorder="1" applyAlignment="1">
      <alignment horizontal="center" vertical="center" wrapText="1"/>
    </xf>
    <xf numFmtId="169" fontId="0" fillId="0" borderId="5" xfId="0" applyNumberFormat="1" applyBorder="1"/>
    <xf numFmtId="0" fontId="2" fillId="0" borderId="0" xfId="1" applyAlignment="1">
      <alignment horizontal="center" vertical="top"/>
    </xf>
    <xf numFmtId="165" fontId="10" fillId="0" borderId="5" xfId="1" applyNumberFormat="1" applyFont="1" applyBorder="1" applyAlignment="1">
      <alignment horizontal="center" vertical="top"/>
    </xf>
    <xf numFmtId="0" fontId="5" fillId="8" borderId="5" xfId="1" applyFont="1" applyFill="1" applyBorder="1" applyAlignment="1">
      <alignment horizontal="left" vertical="top" wrapText="1"/>
    </xf>
    <xf numFmtId="15" fontId="3" fillId="0" borderId="5" xfId="0" applyNumberFormat="1" applyFont="1" applyBorder="1" applyAlignment="1">
      <alignment horizontal="center" vertical="center" wrapText="1"/>
    </xf>
    <xf numFmtId="169" fontId="33" fillId="0" borderId="5" xfId="0" applyNumberFormat="1" applyFont="1" applyBorder="1" applyAlignment="1">
      <alignment vertical="center"/>
    </xf>
    <xf numFmtId="168" fontId="18" fillId="0" borderId="8" xfId="1" applyNumberFormat="1" applyFont="1" applyBorder="1" applyAlignment="1">
      <alignment horizontal="center" vertical="center" wrapText="1"/>
    </xf>
    <xf numFmtId="168" fontId="18" fillId="0" borderId="5" xfId="1" applyNumberFormat="1" applyFont="1" applyBorder="1" applyAlignment="1">
      <alignment horizontal="center" vertical="center" wrapText="1"/>
    </xf>
    <xf numFmtId="0" fontId="20" fillId="0" borderId="5" xfId="1" applyFont="1" applyBorder="1" applyAlignment="1">
      <alignment vertical="top" wrapText="1"/>
    </xf>
    <xf numFmtId="166" fontId="10" fillId="0" borderId="5" xfId="1" applyNumberFormat="1" applyFont="1" applyBorder="1" applyAlignment="1">
      <alignment horizontal="center" vertical="top" wrapText="1"/>
    </xf>
    <xf numFmtId="4" fontId="10" fillId="0" borderId="0" xfId="1" applyNumberFormat="1" applyFont="1" applyAlignment="1">
      <alignment horizontal="center" vertical="top" wrapText="1"/>
    </xf>
    <xf numFmtId="0" fontId="5" fillId="0" borderId="37" xfId="1" applyFont="1" applyBorder="1" applyAlignment="1">
      <alignment vertical="top" wrapText="1"/>
    </xf>
    <xf numFmtId="0" fontId="5" fillId="0" borderId="5" xfId="1" applyFont="1" applyBorder="1" applyAlignment="1">
      <alignment vertical="top" wrapText="1"/>
    </xf>
    <xf numFmtId="167" fontId="6" fillId="0" borderId="31" xfId="3" applyNumberFormat="1" applyFont="1" applyFill="1" applyBorder="1" applyAlignment="1">
      <alignment horizontal="center" vertical="top" wrapText="1"/>
    </xf>
    <xf numFmtId="0" fontId="5" fillId="0" borderId="0" xfId="0" applyFont="1"/>
    <xf numFmtId="0" fontId="5" fillId="0" borderId="0" xfId="0" applyFont="1" applyAlignment="1">
      <alignment horizontal="center" vertical="center"/>
    </xf>
    <xf numFmtId="0" fontId="3" fillId="0" borderId="0" xfId="0" applyFont="1"/>
    <xf numFmtId="0" fontId="35" fillId="0" borderId="0" xfId="0" applyFont="1"/>
    <xf numFmtId="0" fontId="23" fillId="12" borderId="38" xfId="0" applyFont="1" applyFill="1" applyBorder="1"/>
    <xf numFmtId="0" fontId="23" fillId="12" borderId="0" xfId="0" applyFont="1" applyFill="1"/>
    <xf numFmtId="0" fontId="9" fillId="12" borderId="39" xfId="0" applyFont="1" applyFill="1" applyBorder="1" applyAlignment="1">
      <alignment wrapText="1"/>
    </xf>
    <xf numFmtId="0" fontId="9" fillId="12" borderId="39" xfId="0" applyFont="1" applyFill="1" applyBorder="1" applyAlignment="1">
      <alignment horizontal="center" vertical="center" wrapText="1"/>
    </xf>
    <xf numFmtId="0" fontId="23" fillId="12" borderId="39" xfId="0" applyFont="1" applyFill="1" applyBorder="1" applyAlignment="1">
      <alignment wrapText="1"/>
    </xf>
    <xf numFmtId="0" fontId="23" fillId="12" borderId="40" xfId="0" applyFont="1" applyFill="1" applyBorder="1" applyAlignment="1">
      <alignment wrapText="1"/>
    </xf>
    <xf numFmtId="3" fontId="23" fillId="12" borderId="40" xfId="0" applyNumberFormat="1" applyFont="1" applyFill="1" applyBorder="1" applyAlignment="1">
      <alignment wrapText="1"/>
    </xf>
    <xf numFmtId="3" fontId="12" fillId="0" borderId="0" xfId="1" applyNumberFormat="1" applyFont="1" applyAlignment="1">
      <alignment vertical="top" wrapText="1"/>
    </xf>
    <xf numFmtId="3" fontId="12" fillId="0" borderId="0" xfId="1" applyNumberFormat="1" applyFont="1" applyAlignment="1">
      <alignment vertical="top"/>
    </xf>
    <xf numFmtId="0" fontId="12" fillId="0" borderId="0" xfId="1" applyFont="1" applyAlignment="1">
      <alignment horizontal="center" vertical="top"/>
    </xf>
    <xf numFmtId="165" fontId="12" fillId="0" borderId="0" xfId="1" applyNumberFormat="1" applyFont="1" applyAlignment="1">
      <alignment horizontal="center" vertical="top"/>
    </xf>
    <xf numFmtId="0" fontId="5" fillId="8" borderId="7" xfId="1" applyFont="1" applyFill="1" applyBorder="1" applyAlignment="1">
      <alignment vertical="top" wrapText="1"/>
    </xf>
    <xf numFmtId="0" fontId="16" fillId="0" borderId="7" xfId="1" applyFont="1" applyBorder="1" applyAlignment="1">
      <alignment horizontal="center" vertical="top" wrapText="1"/>
    </xf>
    <xf numFmtId="4" fontId="10" fillId="0" borderId="5" xfId="1" applyNumberFormat="1" applyFont="1" applyBorder="1" applyAlignment="1">
      <alignment horizontal="center" vertical="top" wrapText="1"/>
    </xf>
    <xf numFmtId="0" fontId="22" fillId="14" borderId="36" xfId="1" applyFont="1" applyFill="1" applyBorder="1" applyAlignment="1">
      <alignment vertical="center" wrapText="1"/>
    </xf>
    <xf numFmtId="168" fontId="3" fillId="0" borderId="5" xfId="1" applyNumberFormat="1" applyFont="1" applyBorder="1" applyAlignment="1">
      <alignment horizontal="center" vertical="top" wrapText="1"/>
    </xf>
    <xf numFmtId="168" fontId="10" fillId="0" borderId="5" xfId="1" applyNumberFormat="1" applyFont="1" applyBorder="1" applyAlignment="1">
      <alignment horizontal="center" vertical="top" wrapText="1"/>
    </xf>
    <xf numFmtId="165" fontId="10" fillId="0" borderId="5" xfId="1" applyNumberFormat="1" applyFont="1" applyBorder="1" applyAlignment="1">
      <alignment vertical="top" wrapText="1"/>
    </xf>
    <xf numFmtId="0" fontId="22" fillId="14" borderId="0" xfId="1" applyFont="1" applyFill="1" applyAlignment="1">
      <alignment vertical="center" wrapText="1"/>
    </xf>
    <xf numFmtId="0" fontId="22" fillId="14" borderId="1" xfId="1" applyFont="1" applyFill="1" applyBorder="1" applyAlignment="1">
      <alignment horizontal="center" vertical="center" wrapText="1"/>
    </xf>
    <xf numFmtId="4" fontId="10" fillId="8" borderId="5" xfId="1" applyNumberFormat="1" applyFont="1" applyFill="1" applyBorder="1" applyAlignment="1">
      <alignment horizontal="left" vertical="top" wrapText="1"/>
    </xf>
    <xf numFmtId="0" fontId="5" fillId="16" borderId="7" xfId="1" applyFont="1" applyFill="1" applyBorder="1" applyAlignment="1">
      <alignment horizontal="left" vertical="top" wrapText="1"/>
    </xf>
    <xf numFmtId="0" fontId="5" fillId="8" borderId="5" xfId="1" applyFont="1" applyFill="1" applyBorder="1" applyAlignment="1">
      <alignment vertical="top" wrapText="1"/>
    </xf>
    <xf numFmtId="0" fontId="5" fillId="0" borderId="0" xfId="1" applyFont="1" applyAlignment="1">
      <alignment vertical="top" wrapText="1"/>
    </xf>
    <xf numFmtId="0" fontId="5" fillId="0" borderId="8" xfId="1" applyFont="1" applyBorder="1" applyAlignment="1">
      <alignment vertical="top" wrapText="1"/>
    </xf>
    <xf numFmtId="0" fontId="5" fillId="0" borderId="8" xfId="1" applyFont="1" applyBorder="1" applyAlignment="1">
      <alignment horizontal="center" vertical="top" wrapText="1"/>
    </xf>
    <xf numFmtId="4" fontId="10" fillId="0" borderId="8" xfId="1" applyNumberFormat="1" applyFont="1" applyBorder="1" applyAlignment="1">
      <alignment horizontal="center" vertical="top" wrapText="1"/>
    </xf>
    <xf numFmtId="0" fontId="10" fillId="0" borderId="3" xfId="2" applyFont="1" applyFill="1" applyBorder="1" applyAlignment="1">
      <alignment horizontal="center" vertical="top" wrapText="1"/>
    </xf>
    <xf numFmtId="0" fontId="5" fillId="8" borderId="24" xfId="1" applyFont="1" applyFill="1" applyBorder="1" applyAlignment="1">
      <alignment horizontal="left" vertical="top" wrapText="1"/>
    </xf>
    <xf numFmtId="0" fontId="40" fillId="0" borderId="3" xfId="2" applyFont="1" applyFill="1" applyBorder="1" applyAlignment="1">
      <alignment horizontal="center" vertical="top" wrapText="1"/>
    </xf>
    <xf numFmtId="164" fontId="11" fillId="11" borderId="0" xfId="1" applyNumberFormat="1" applyFont="1" applyFill="1" applyAlignment="1">
      <alignment vertical="top"/>
    </xf>
    <xf numFmtId="0" fontId="5" fillId="16" borderId="5" xfId="1" applyFont="1" applyFill="1" applyBorder="1" applyAlignment="1">
      <alignment horizontal="left" vertical="top" wrapText="1"/>
    </xf>
    <xf numFmtId="165" fontId="16" fillId="0" borderId="5" xfId="1" applyNumberFormat="1" applyFont="1" applyBorder="1" applyAlignment="1">
      <alignment horizontal="center" vertical="top"/>
    </xf>
    <xf numFmtId="0" fontId="11" fillId="11" borderId="0" xfId="1" applyFont="1" applyFill="1" applyAlignment="1">
      <alignment vertical="top" wrapText="1"/>
    </xf>
    <xf numFmtId="0" fontId="16" fillId="0" borderId="5" xfId="2" applyFont="1" applyFill="1" applyBorder="1" applyAlignment="1">
      <alignment horizontal="center" vertical="top" wrapText="1"/>
    </xf>
    <xf numFmtId="165" fontId="11" fillId="11" borderId="0" xfId="1" applyNumberFormat="1" applyFont="1" applyFill="1" applyAlignment="1">
      <alignment vertical="top" wrapText="1"/>
    </xf>
    <xf numFmtId="0" fontId="5" fillId="8" borderId="5" xfId="1" applyFont="1" applyFill="1" applyBorder="1" applyAlignment="1">
      <alignment horizontal="left" vertical="center" wrapText="1"/>
    </xf>
    <xf numFmtId="169" fontId="0" fillId="0" borderId="3" xfId="0" applyNumberFormat="1" applyBorder="1" applyAlignment="1">
      <alignment vertical="center"/>
    </xf>
    <xf numFmtId="169" fontId="33" fillId="0" borderId="3" xfId="0" applyNumberFormat="1" applyFont="1" applyBorder="1" applyAlignment="1">
      <alignment vertical="center"/>
    </xf>
    <xf numFmtId="0" fontId="5" fillId="0" borderId="7" xfId="1" applyFont="1" applyBorder="1" applyAlignment="1">
      <alignment horizontal="left" vertical="center" wrapText="1"/>
    </xf>
    <xf numFmtId="0" fontId="5" fillId="0" borderId="7" xfId="1" applyFont="1" applyBorder="1" applyAlignment="1">
      <alignment horizontal="center" vertical="top" wrapText="1"/>
    </xf>
    <xf numFmtId="169" fontId="0" fillId="0" borderId="3" xfId="0" applyNumberFormat="1" applyBorder="1"/>
    <xf numFmtId="166" fontId="10" fillId="0" borderId="42" xfId="1" applyNumberFormat="1" applyFont="1" applyBorder="1" applyAlignment="1">
      <alignment horizontal="center" vertical="top" wrapText="1"/>
    </xf>
    <xf numFmtId="166" fontId="10" fillId="0" borderId="3" xfId="1" applyNumberFormat="1" applyFont="1" applyBorder="1" applyAlignment="1">
      <alignment horizontal="center" vertical="top" wrapText="1"/>
    </xf>
    <xf numFmtId="169" fontId="44" fillId="0" borderId="5" xfId="0" applyNumberFormat="1" applyFont="1" applyBorder="1" applyAlignment="1">
      <alignment vertical="center"/>
    </xf>
    <xf numFmtId="169" fontId="11" fillId="0" borderId="5" xfId="0" applyNumberFormat="1" applyFont="1" applyBorder="1" applyAlignment="1">
      <alignment vertical="center"/>
    </xf>
    <xf numFmtId="169" fontId="44" fillId="0" borderId="5" xfId="0" applyNumberFormat="1" applyFont="1" applyBorder="1"/>
    <xf numFmtId="166" fontId="10" fillId="0" borderId="8" xfId="1" applyNumberFormat="1" applyFont="1" applyBorder="1" applyAlignment="1">
      <alignment horizontal="center" vertical="top" wrapText="1"/>
    </xf>
    <xf numFmtId="0" fontId="7" fillId="13" borderId="7" xfId="1" applyFont="1" applyFill="1" applyBorder="1" applyAlignment="1">
      <alignment horizontal="center" vertical="center" wrapText="1"/>
    </xf>
    <xf numFmtId="0" fontId="17" fillId="0" borderId="41" xfId="0" applyFont="1" applyBorder="1" applyAlignment="1">
      <alignment wrapText="1"/>
    </xf>
    <xf numFmtId="4" fontId="10" fillId="0" borderId="41" xfId="1" applyNumberFormat="1" applyFont="1" applyBorder="1" applyAlignment="1">
      <alignment vertical="top" wrapText="1"/>
    </xf>
    <xf numFmtId="0" fontId="16" fillId="0" borderId="5" xfId="1" applyFont="1" applyBorder="1" applyAlignment="1">
      <alignment vertical="top" wrapText="1"/>
    </xf>
    <xf numFmtId="15" fontId="3" fillId="0" borderId="5" xfId="2" applyNumberFormat="1" applyFont="1" applyFill="1" applyBorder="1" applyAlignment="1">
      <alignment horizontal="center" vertical="center" wrapText="1"/>
    </xf>
    <xf numFmtId="0" fontId="5" fillId="0" borderId="7" xfId="1" applyFont="1" applyBorder="1" applyAlignment="1">
      <alignment vertical="top" wrapText="1"/>
    </xf>
    <xf numFmtId="0" fontId="5" fillId="0" borderId="27" xfId="1" applyFont="1" applyBorder="1" applyAlignment="1">
      <alignment vertical="top" wrapText="1"/>
    </xf>
    <xf numFmtId="0" fontId="32" fillId="0" borderId="41" xfId="0" applyFont="1" applyBorder="1" applyAlignment="1">
      <alignment wrapText="1"/>
    </xf>
    <xf numFmtId="0" fontId="10" fillId="0" borderId="6" xfId="0" applyFont="1" applyBorder="1"/>
    <xf numFmtId="169" fontId="0" fillId="0" borderId="41" xfId="0" applyNumberFormat="1" applyBorder="1" applyAlignment="1">
      <alignment vertical="center"/>
    </xf>
    <xf numFmtId="169" fontId="33" fillId="0" borderId="41" xfId="0" applyNumberFormat="1" applyFont="1" applyBorder="1" applyAlignment="1">
      <alignment vertical="center"/>
    </xf>
    <xf numFmtId="169" fontId="0" fillId="0" borderId="41" xfId="0" applyNumberFormat="1" applyBorder="1"/>
    <xf numFmtId="166" fontId="10" fillId="0" borderId="41" xfId="1" applyNumberFormat="1" applyFont="1" applyBorder="1" applyAlignment="1">
      <alignment horizontal="center" vertical="top" wrapText="1"/>
    </xf>
    <xf numFmtId="0" fontId="16" fillId="0" borderId="5" xfId="0" applyFont="1" applyBorder="1" applyAlignment="1">
      <alignment horizontal="left" vertical="top" wrapText="1"/>
    </xf>
    <xf numFmtId="0" fontId="16" fillId="0" borderId="7" xfId="1" applyFont="1" applyBorder="1" applyAlignment="1">
      <alignment horizontal="left" vertical="center" wrapText="1"/>
    </xf>
    <xf numFmtId="0" fontId="5" fillId="0" borderId="8" xfId="1" applyFont="1" applyBorder="1" applyAlignment="1">
      <alignment horizontal="left" vertical="center" wrapText="1"/>
    </xf>
    <xf numFmtId="0" fontId="43" fillId="0" borderId="5" xfId="0" applyFont="1" applyBorder="1" applyAlignment="1">
      <alignment vertical="top" wrapText="1"/>
    </xf>
    <xf numFmtId="0" fontId="16" fillId="0" borderId="5" xfId="2" applyFont="1" applyFill="1" applyBorder="1" applyAlignment="1">
      <alignment vertical="top" wrapText="1"/>
    </xf>
    <xf numFmtId="0" fontId="5" fillId="0" borderId="8" xfId="2" applyFont="1" applyFill="1" applyBorder="1" applyAlignment="1">
      <alignment vertical="top" wrapText="1"/>
    </xf>
    <xf numFmtId="0" fontId="31" fillId="8" borderId="5" xfId="1" applyFont="1" applyFill="1" applyBorder="1" applyAlignment="1">
      <alignment horizontal="left" vertical="top" wrapText="1"/>
    </xf>
    <xf numFmtId="0" fontId="5" fillId="0" borderId="37" xfId="0" applyFont="1" applyBorder="1" applyAlignment="1">
      <alignment horizontal="left" vertical="top" wrapText="1"/>
    </xf>
    <xf numFmtId="15" fontId="19" fillId="0" borderId="5" xfId="0" applyNumberFormat="1" applyFont="1" applyBorder="1" applyAlignment="1">
      <alignment horizontal="center" vertical="center" wrapText="1"/>
    </xf>
    <xf numFmtId="0" fontId="38" fillId="0" borderId="5" xfId="3" applyFont="1" applyFill="1" applyBorder="1" applyAlignment="1">
      <alignment horizontal="left" vertical="center" wrapText="1"/>
    </xf>
    <xf numFmtId="0" fontId="5" fillId="19" borderId="4" xfId="1" applyFont="1" applyFill="1" applyBorder="1" applyAlignment="1">
      <alignment horizontal="left" vertical="top" wrapText="1"/>
    </xf>
    <xf numFmtId="0" fontId="5" fillId="6" borderId="4" xfId="0" applyFont="1" applyFill="1" applyBorder="1" applyAlignment="1">
      <alignment vertical="top" wrapText="1"/>
    </xf>
    <xf numFmtId="0" fontId="16" fillId="0" borderId="4" xfId="0" applyFont="1" applyBorder="1" applyAlignment="1">
      <alignment horizontal="center" vertical="top" wrapText="1"/>
    </xf>
    <xf numFmtId="168" fontId="19" fillId="0" borderId="5" xfId="1" applyNumberFormat="1" applyFont="1" applyBorder="1" applyAlignment="1">
      <alignment horizontal="center" vertical="top" wrapText="1"/>
    </xf>
    <xf numFmtId="168" fontId="18" fillId="0" borderId="5" xfId="1" applyNumberFormat="1" applyFont="1" applyBorder="1" applyAlignment="1">
      <alignment horizontal="center" vertical="top" wrapText="1"/>
    </xf>
    <xf numFmtId="0" fontId="16" fillId="0" borderId="27" xfId="0" applyFont="1" applyBorder="1" applyAlignment="1">
      <alignment horizontal="center" vertical="top" wrapText="1"/>
    </xf>
    <xf numFmtId="165" fontId="45" fillId="0" borderId="5" xfId="1" applyNumberFormat="1" applyFont="1" applyBorder="1" applyAlignment="1">
      <alignment horizontal="center" vertical="top"/>
    </xf>
    <xf numFmtId="0" fontId="5" fillId="0" borderId="4" xfId="1" applyFont="1" applyBorder="1" applyAlignment="1">
      <alignment horizontal="left" vertical="center" wrapText="1"/>
    </xf>
    <xf numFmtId="0" fontId="5" fillId="0" borderId="4" xfId="0" applyFont="1" applyBorder="1" applyAlignment="1">
      <alignment horizontal="left" vertical="center" wrapText="1"/>
    </xf>
    <xf numFmtId="0" fontId="16" fillId="0" borderId="27" xfId="0" applyFont="1" applyBorder="1" applyAlignment="1">
      <alignment horizontal="left" vertical="top" wrapText="1"/>
    </xf>
    <xf numFmtId="0" fontId="5" fillId="0" borderId="27" xfId="0" applyFont="1" applyBorder="1" applyAlignment="1">
      <alignment horizontal="left" vertical="top" wrapText="1"/>
    </xf>
    <xf numFmtId="0" fontId="16" fillId="0" borderId="5" xfId="0" applyFont="1" applyBorder="1" applyAlignment="1">
      <alignment horizontal="center" vertical="top" wrapText="1"/>
    </xf>
    <xf numFmtId="0" fontId="9" fillId="0" borderId="27" xfId="0" applyFont="1" applyBorder="1" applyAlignment="1">
      <alignment horizontal="left" vertical="top" wrapText="1"/>
    </xf>
    <xf numFmtId="0" fontId="10" fillId="0" borderId="0" xfId="2" applyFont="1" applyFill="1" applyBorder="1" applyAlignment="1">
      <alignment horizontal="center" vertical="top" wrapText="1"/>
    </xf>
    <xf numFmtId="14" fontId="16" fillId="0" borderId="5" xfId="1" applyNumberFormat="1" applyFont="1" applyBorder="1" applyAlignment="1">
      <alignment horizontal="center" vertical="top" wrapText="1"/>
    </xf>
    <xf numFmtId="169" fontId="0" fillId="0" borderId="5" xfId="0" applyNumberFormat="1" applyBorder="1" applyAlignment="1">
      <alignment vertical="center"/>
    </xf>
    <xf numFmtId="0" fontId="10" fillId="0" borderId="41" xfId="2" applyFont="1" applyFill="1" applyBorder="1" applyAlignment="1">
      <alignment horizontal="center" vertical="top" wrapText="1"/>
    </xf>
    <xf numFmtId="0" fontId="40" fillId="0" borderId="41" xfId="2" applyFont="1" applyFill="1" applyBorder="1" applyAlignment="1">
      <alignment horizontal="center" vertical="top" wrapText="1"/>
    </xf>
    <xf numFmtId="0" fontId="5" fillId="8" borderId="7" xfId="1" applyFont="1" applyFill="1" applyBorder="1" applyAlignment="1">
      <alignment vertical="center" wrapText="1"/>
    </xf>
    <xf numFmtId="0" fontId="5" fillId="0" borderId="25" xfId="0" applyFont="1" applyBorder="1" applyAlignment="1">
      <alignment horizontal="left" vertical="top" wrapText="1"/>
    </xf>
    <xf numFmtId="0" fontId="5" fillId="0" borderId="7" xfId="0" applyFont="1" applyBorder="1" applyAlignment="1">
      <alignment vertical="top" wrapText="1"/>
    </xf>
    <xf numFmtId="0" fontId="16" fillId="0" borderId="7" xfId="0" applyFont="1" applyBorder="1" applyAlignment="1">
      <alignment horizontal="center" vertical="top" wrapText="1"/>
    </xf>
    <xf numFmtId="168" fontId="19" fillId="0" borderId="7" xfId="1" applyNumberFormat="1" applyFont="1" applyBorder="1" applyAlignment="1">
      <alignment horizontal="center" vertical="top" wrapText="1"/>
    </xf>
    <xf numFmtId="168" fontId="18" fillId="0" borderId="7" xfId="1" applyNumberFormat="1" applyFont="1" applyBorder="1" applyAlignment="1">
      <alignment horizontal="center" vertical="top" wrapText="1"/>
    </xf>
    <xf numFmtId="165" fontId="10" fillId="0" borderId="7" xfId="1" applyNumberFormat="1" applyFont="1" applyBorder="1" applyAlignment="1">
      <alignment horizontal="center" vertical="top"/>
    </xf>
    <xf numFmtId="165" fontId="10" fillId="0" borderId="7" xfId="1" applyNumberFormat="1" applyFont="1" applyBorder="1" applyAlignment="1">
      <alignment horizontal="center" vertical="center"/>
    </xf>
    <xf numFmtId="165" fontId="10" fillId="0" borderId="24" xfId="1" applyNumberFormat="1" applyFont="1" applyBorder="1" applyAlignment="1">
      <alignment horizontal="center" vertical="center"/>
    </xf>
    <xf numFmtId="0" fontId="5" fillId="8" borderId="36" xfId="1" applyFont="1" applyFill="1" applyBorder="1" applyAlignment="1">
      <alignment vertical="top" wrapText="1"/>
    </xf>
    <xf numFmtId="0" fontId="16" fillId="0" borderId="36" xfId="1" applyFont="1" applyBorder="1" applyAlignment="1">
      <alignment horizontal="left" vertical="top" wrapText="1"/>
    </xf>
    <xf numFmtId="0" fontId="16" fillId="0" borderId="36" xfId="1" applyFont="1" applyBorder="1" applyAlignment="1">
      <alignment horizontal="center" vertical="center" wrapText="1"/>
    </xf>
    <xf numFmtId="0" fontId="16" fillId="0" borderId="36" xfId="1" applyFont="1" applyBorder="1" applyAlignment="1">
      <alignment horizontal="center" vertical="top" wrapText="1"/>
    </xf>
    <xf numFmtId="168" fontId="3" fillId="0" borderId="36" xfId="1" applyNumberFormat="1" applyFont="1" applyBorder="1" applyAlignment="1">
      <alignment horizontal="center" vertical="top" wrapText="1"/>
    </xf>
    <xf numFmtId="165" fontId="10" fillId="0" borderId="36" xfId="1" applyNumberFormat="1" applyFont="1" applyBorder="1" applyAlignment="1">
      <alignment horizontal="center" vertical="center"/>
    </xf>
    <xf numFmtId="0" fontId="10" fillId="0" borderId="36" xfId="2" applyFont="1" applyFill="1" applyBorder="1" applyAlignment="1">
      <alignment horizontal="center" vertical="top" wrapText="1"/>
    </xf>
    <xf numFmtId="4" fontId="10" fillId="0" borderId="43" xfId="1" applyNumberFormat="1" applyFont="1" applyBorder="1" applyAlignment="1">
      <alignment horizontal="center" vertical="top" wrapText="1"/>
    </xf>
    <xf numFmtId="4" fontId="10" fillId="0" borderId="3" xfId="1" applyNumberFormat="1" applyFont="1" applyBorder="1" applyAlignment="1">
      <alignment horizontal="center" vertical="top" wrapText="1"/>
    </xf>
    <xf numFmtId="4" fontId="10" fillId="0" borderId="43" xfId="1" applyNumberFormat="1" applyFont="1" applyBorder="1" applyAlignment="1">
      <alignment vertical="top" wrapText="1"/>
    </xf>
    <xf numFmtId="165" fontId="10" fillId="7" borderId="4" xfId="1" applyNumberFormat="1" applyFont="1" applyFill="1" applyBorder="1" applyAlignment="1">
      <alignment horizontal="center" vertical="center"/>
    </xf>
    <xf numFmtId="164" fontId="10" fillId="0" borderId="5" xfId="1" applyNumberFormat="1" applyFont="1" applyBorder="1" applyAlignment="1">
      <alignment horizontal="center" vertical="top"/>
    </xf>
    <xf numFmtId="164" fontId="10" fillId="0" borderId="4" xfId="0" applyNumberFormat="1" applyFont="1" applyBorder="1"/>
    <xf numFmtId="0" fontId="10" fillId="0" borderId="5" xfId="0" applyFont="1" applyBorder="1"/>
    <xf numFmtId="0" fontId="5" fillId="0" borderId="7" xfId="1" applyFont="1" applyBorder="1" applyAlignment="1">
      <alignment vertical="center" wrapText="1"/>
    </xf>
    <xf numFmtId="0" fontId="5" fillId="8" borderId="36" xfId="1" applyFont="1" applyFill="1" applyBorder="1" applyAlignment="1">
      <alignment vertical="center" wrapText="1"/>
    </xf>
    <xf numFmtId="0" fontId="22" fillId="4" borderId="28" xfId="3" applyFont="1" applyFill="1" applyBorder="1" applyAlignment="1">
      <alignment horizontal="center" vertical="center" wrapText="1"/>
    </xf>
    <xf numFmtId="0" fontId="3" fillId="0" borderId="0" xfId="1" applyFont="1" applyAlignment="1">
      <alignment horizontal="center" vertical="center" wrapText="1"/>
    </xf>
    <xf numFmtId="0" fontId="8" fillId="10" borderId="28" xfId="1" applyFont="1" applyFill="1" applyBorder="1" applyAlignment="1">
      <alignment horizontal="left" vertical="center" wrapText="1"/>
    </xf>
    <xf numFmtId="0" fontId="13" fillId="0" borderId="0" xfId="1" applyFont="1" applyAlignment="1">
      <alignment vertical="center" wrapText="1"/>
    </xf>
    <xf numFmtId="0" fontId="41" fillId="17" borderId="36" xfId="1" applyFont="1" applyFill="1" applyBorder="1" applyAlignment="1">
      <alignment horizontal="center" vertical="center" wrapText="1"/>
    </xf>
    <xf numFmtId="0" fontId="41" fillId="17" borderId="0" xfId="1" applyFont="1" applyFill="1" applyAlignment="1">
      <alignment horizontal="center" vertical="center" wrapText="1"/>
    </xf>
    <xf numFmtId="0" fontId="5" fillId="0" borderId="7" xfId="1" applyFont="1" applyBorder="1" applyAlignment="1">
      <alignment horizontal="left" vertical="center" wrapText="1"/>
    </xf>
    <xf numFmtId="0" fontId="5" fillId="0" borderId="2" xfId="1" applyFont="1" applyBorder="1" applyAlignment="1">
      <alignment horizontal="left" vertical="center" wrapText="1"/>
    </xf>
    <xf numFmtId="0" fontId="5" fillId="0" borderId="8" xfId="1" applyFont="1" applyBorder="1" applyAlignment="1">
      <alignment horizontal="left" vertical="center" wrapText="1"/>
    </xf>
    <xf numFmtId="0" fontId="5" fillId="8" borderId="7" xfId="1" applyFont="1" applyFill="1" applyBorder="1" applyAlignment="1">
      <alignment horizontal="left" vertical="center" wrapText="1"/>
    </xf>
    <xf numFmtId="0" fontId="5" fillId="8" borderId="8" xfId="1" applyFont="1" applyFill="1" applyBorder="1" applyAlignment="1">
      <alignment horizontal="left" vertical="center" wrapText="1"/>
    </xf>
    <xf numFmtId="0" fontId="38" fillId="0" borderId="5" xfId="3" applyFont="1" applyFill="1" applyBorder="1" applyAlignment="1">
      <alignment horizontal="left" vertical="center" wrapText="1" readingOrder="1"/>
    </xf>
    <xf numFmtId="0" fontId="5" fillId="8" borderId="24" xfId="1" applyFont="1" applyFill="1" applyBorder="1" applyAlignment="1">
      <alignment horizontal="left" vertical="top" wrapText="1"/>
    </xf>
    <xf numFmtId="0" fontId="5" fillId="8" borderId="27" xfId="1" applyFont="1" applyFill="1" applyBorder="1" applyAlignment="1">
      <alignment horizontal="left" vertical="top" wrapText="1"/>
    </xf>
    <xf numFmtId="0" fontId="16" fillId="0" borderId="24" xfId="1" applyFont="1" applyBorder="1" applyAlignment="1">
      <alignment horizontal="left" vertical="top" wrapText="1"/>
    </xf>
    <xf numFmtId="0" fontId="16" fillId="0" borderId="25" xfId="1" applyFont="1" applyBorder="1" applyAlignment="1">
      <alignment horizontal="left" vertical="top" wrapText="1"/>
    </xf>
    <xf numFmtId="0" fontId="16" fillId="0" borderId="27" xfId="1" applyFont="1" applyBorder="1" applyAlignment="1">
      <alignment horizontal="left" vertical="top" wrapText="1"/>
    </xf>
    <xf numFmtId="0" fontId="38" fillId="0" borderId="24" xfId="3" applyFont="1" applyFill="1" applyBorder="1" applyAlignment="1">
      <alignment horizontal="left" vertical="top" wrapText="1"/>
    </xf>
    <xf numFmtId="0" fontId="38" fillId="0" borderId="27" xfId="3" applyFont="1" applyFill="1" applyBorder="1" applyAlignment="1">
      <alignment horizontal="left" vertical="top" wrapText="1"/>
    </xf>
    <xf numFmtId="0" fontId="5" fillId="8" borderId="24" xfId="1" applyFont="1" applyFill="1" applyBorder="1" applyAlignment="1">
      <alignment horizontal="center" vertical="top" wrapText="1"/>
    </xf>
    <xf numFmtId="0" fontId="5" fillId="8" borderId="27" xfId="1" applyFont="1" applyFill="1" applyBorder="1" applyAlignment="1">
      <alignment horizontal="center" vertical="top" wrapText="1"/>
    </xf>
    <xf numFmtId="0" fontId="5" fillId="0" borderId="5" xfId="0" applyFont="1" applyBorder="1" applyAlignment="1">
      <alignment horizontal="center" vertical="top" wrapText="1"/>
    </xf>
    <xf numFmtId="0" fontId="11" fillId="18" borderId="25" xfId="1" applyFont="1" applyFill="1" applyBorder="1" applyAlignment="1">
      <alignment horizontal="center" vertical="center" wrapText="1"/>
    </xf>
    <xf numFmtId="0" fontId="22" fillId="6" borderId="7" xfId="1" applyFont="1" applyFill="1" applyBorder="1" applyAlignment="1">
      <alignment horizontal="center" vertical="center" wrapText="1"/>
    </xf>
    <xf numFmtId="0" fontId="22" fillId="6" borderId="2" xfId="1" applyFont="1" applyFill="1" applyBorder="1" applyAlignment="1">
      <alignment horizontal="center" vertical="center" wrapText="1"/>
    </xf>
    <xf numFmtId="0" fontId="5" fillId="0" borderId="7" xfId="1" applyFont="1" applyBorder="1" applyAlignment="1">
      <alignment horizontal="left" vertical="top" wrapText="1"/>
    </xf>
    <xf numFmtId="0" fontId="5" fillId="0" borderId="2" xfId="1" applyFont="1" applyBorder="1" applyAlignment="1">
      <alignment horizontal="left" vertical="top" wrapText="1"/>
    </xf>
    <xf numFmtId="0" fontId="5" fillId="0" borderId="8" xfId="1" applyFont="1" applyBorder="1" applyAlignment="1">
      <alignment horizontal="left" vertical="top" wrapText="1"/>
    </xf>
    <xf numFmtId="0" fontId="16" fillId="0" borderId="7" xfId="1" applyFont="1" applyBorder="1" applyAlignment="1">
      <alignment horizontal="left" vertical="top" wrapText="1"/>
    </xf>
    <xf numFmtId="0" fontId="20" fillId="0" borderId="7" xfId="1" applyFont="1" applyBorder="1" applyAlignment="1">
      <alignment horizontal="left" vertical="top" wrapText="1"/>
    </xf>
    <xf numFmtId="0" fontId="20" fillId="0" borderId="8" xfId="1" applyFont="1" applyBorder="1" applyAlignment="1">
      <alignment horizontal="left" vertical="top" wrapText="1"/>
    </xf>
    <xf numFmtId="0" fontId="5" fillId="8" borderId="9" xfId="1" applyFont="1" applyFill="1" applyBorder="1" applyAlignment="1">
      <alignment horizontal="left" vertical="center" wrapText="1"/>
    </xf>
    <xf numFmtId="0" fontId="5" fillId="8" borderId="12" xfId="1" applyFont="1" applyFill="1" applyBorder="1" applyAlignment="1">
      <alignment horizontal="left" vertical="center" wrapText="1"/>
    </xf>
    <xf numFmtId="0" fontId="19" fillId="6" borderId="24" xfId="1" applyFont="1" applyFill="1" applyBorder="1" applyAlignment="1">
      <alignment horizontal="left" vertical="top" wrapText="1"/>
    </xf>
    <xf numFmtId="0" fontId="19" fillId="6" borderId="25" xfId="1" applyFont="1" applyFill="1" applyBorder="1" applyAlignment="1">
      <alignment horizontal="left" vertical="top" wrapText="1"/>
    </xf>
    <xf numFmtId="0" fontId="19" fillId="6" borderId="27" xfId="1" applyFont="1" applyFill="1" applyBorder="1" applyAlignment="1">
      <alignment horizontal="left" vertical="top" wrapText="1"/>
    </xf>
    <xf numFmtId="0" fontId="5" fillId="8" borderId="7" xfId="1" applyFont="1" applyFill="1" applyBorder="1" applyAlignment="1">
      <alignment horizontal="left" vertical="top" wrapText="1"/>
    </xf>
    <xf numFmtId="0" fontId="5" fillId="8" borderId="2" xfId="1" applyFont="1" applyFill="1" applyBorder="1" applyAlignment="1">
      <alignment horizontal="left" vertical="top" wrapText="1"/>
    </xf>
    <xf numFmtId="0" fontId="5" fillId="8" borderId="8" xfId="1" applyFont="1" applyFill="1" applyBorder="1" applyAlignment="1">
      <alignment horizontal="left" vertical="top" wrapText="1"/>
    </xf>
    <xf numFmtId="0" fontId="22" fillId="6" borderId="35" xfId="2" applyFont="1" applyFill="1" applyBorder="1" applyAlignment="1">
      <alignment horizontal="center" vertical="center" wrapText="1"/>
    </xf>
    <xf numFmtId="0" fontId="22" fillId="6" borderId="0" xfId="2" applyFont="1" applyFill="1" applyBorder="1" applyAlignment="1">
      <alignment horizontal="center" vertical="center" wrapText="1"/>
    </xf>
    <xf numFmtId="0" fontId="22" fillId="14" borderId="5" xfId="1" applyFont="1" applyFill="1" applyBorder="1" applyAlignment="1">
      <alignment horizontal="center" vertical="center" wrapText="1"/>
    </xf>
    <xf numFmtId="0" fontId="38" fillId="0" borderId="7" xfId="3" applyFont="1" applyFill="1" applyBorder="1" applyAlignment="1">
      <alignment horizontal="left" vertical="top" wrapText="1"/>
    </xf>
    <xf numFmtId="0" fontId="38" fillId="0" borderId="2" xfId="3" applyFont="1" applyFill="1" applyBorder="1" applyAlignment="1">
      <alignment horizontal="left" vertical="top" wrapText="1"/>
    </xf>
    <xf numFmtId="0" fontId="38" fillId="0" borderId="8" xfId="3" applyFont="1" applyFill="1" applyBorder="1" applyAlignment="1">
      <alignment horizontal="left" vertical="top" wrapText="1"/>
    </xf>
    <xf numFmtId="0" fontId="22" fillId="20" borderId="7" xfId="1" applyFont="1" applyFill="1" applyBorder="1" applyAlignment="1">
      <alignment horizontal="left" vertical="center" wrapText="1"/>
    </xf>
    <xf numFmtId="0" fontId="22" fillId="20" borderId="2" xfId="1" applyFont="1" applyFill="1" applyBorder="1" applyAlignment="1">
      <alignment horizontal="left" vertical="center" wrapText="1"/>
    </xf>
    <xf numFmtId="0" fontId="22" fillId="20" borderId="8" xfId="1" applyFont="1" applyFill="1" applyBorder="1" applyAlignment="1">
      <alignment horizontal="left" vertical="center" wrapText="1"/>
    </xf>
    <xf numFmtId="0" fontId="5" fillId="8" borderId="2" xfId="1" applyFont="1" applyFill="1" applyBorder="1" applyAlignment="1">
      <alignment horizontal="left" vertical="center" wrapText="1"/>
    </xf>
    <xf numFmtId="0" fontId="38" fillId="0" borderId="7" xfId="1" applyFont="1" applyBorder="1" applyAlignment="1">
      <alignment horizontal="left" vertical="top" wrapText="1"/>
    </xf>
    <xf numFmtId="0" fontId="38" fillId="0" borderId="2" xfId="1" applyFont="1" applyBorder="1" applyAlignment="1">
      <alignment horizontal="left" vertical="top" wrapText="1"/>
    </xf>
    <xf numFmtId="0" fontId="38" fillId="0" borderId="8" xfId="1" applyFont="1" applyBorder="1" applyAlignment="1">
      <alignment horizontal="left" vertical="top" wrapText="1"/>
    </xf>
    <xf numFmtId="0" fontId="37" fillId="18" borderId="5" xfId="3" applyFont="1" applyFill="1" applyBorder="1" applyAlignment="1">
      <alignment horizontal="center" vertical="center" wrapText="1"/>
    </xf>
    <xf numFmtId="0" fontId="38" fillId="0" borderId="5" xfId="3" applyFont="1" applyFill="1" applyBorder="1" applyAlignment="1">
      <alignment horizontal="left" vertical="center" wrapText="1"/>
    </xf>
    <xf numFmtId="0" fontId="20" fillId="8" borderId="5" xfId="1" applyFont="1" applyFill="1" applyBorder="1" applyAlignment="1">
      <alignment horizontal="left" vertical="center" wrapText="1"/>
    </xf>
    <xf numFmtId="0" fontId="37" fillId="15" borderId="5" xfId="3" applyFont="1" applyFill="1" applyBorder="1" applyAlignment="1">
      <alignment horizontal="center" vertical="center" wrapText="1"/>
    </xf>
    <xf numFmtId="0" fontId="7" fillId="13" borderId="7" xfId="1" applyFont="1" applyFill="1" applyBorder="1" applyAlignment="1">
      <alignment horizontal="center" vertical="center" wrapText="1"/>
    </xf>
    <xf numFmtId="0" fontId="7" fillId="13" borderId="2" xfId="1" applyFont="1" applyFill="1" applyBorder="1" applyAlignment="1">
      <alignment horizontal="center" vertical="center" wrapText="1"/>
    </xf>
    <xf numFmtId="0" fontId="7" fillId="13" borderId="8" xfId="1" applyFont="1" applyFill="1" applyBorder="1" applyAlignment="1">
      <alignment horizontal="center" vertical="center" wrapText="1"/>
    </xf>
    <xf numFmtId="0" fontId="5" fillId="8" borderId="5" xfId="1" applyFont="1" applyFill="1" applyBorder="1" applyAlignment="1">
      <alignment horizontal="left" vertical="top" wrapText="1"/>
    </xf>
    <xf numFmtId="0" fontId="38" fillId="0" borderId="7" xfId="3" applyFont="1" applyFill="1" applyBorder="1" applyAlignment="1">
      <alignment horizontal="left" vertical="center" wrapText="1" readingOrder="1"/>
    </xf>
    <xf numFmtId="0" fontId="38" fillId="0" borderId="2" xfId="3" applyFont="1" applyFill="1" applyBorder="1" applyAlignment="1">
      <alignment horizontal="left" vertical="center" wrapText="1" readingOrder="1"/>
    </xf>
  </cellXfs>
  <cellStyles count="4">
    <cellStyle name="20% - Énfasis4 2" xfId="3" xr:uid="{3D8082AF-707B-4FC4-A96D-FA3E614715E2}"/>
    <cellStyle name="40% - Énfasis3 2" xfId="2" xr:uid="{07B9D094-B358-4C36-9EF3-8F63AAC3A656}"/>
    <cellStyle name="Normal" xfId="0" builtinId="0"/>
    <cellStyle name="Normal 2" xfId="1" xr:uid="{3471DB0E-88B2-445B-ABBD-D2BD4E0813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Usuario" id="{1B90E7BC-93FA-4E02-90AC-295570B43248}" userId="Usuario" providerId="None"/>
  <person displayName="ryah" id="{D4D9023A-2669-47DA-AC57-A17317B821E5}" userId="S::ryah@amigosdesiankaan.org::cbf28d47-a49f-4b76-93de-a6057d7f2618" providerId="AD"/>
  <person displayName="Alba Ramirez Ramos" id="{302E8221-B06E-4C6D-8355-E356C1F5AD2B}" userId="S::alba.ramirez.ramos@undp.org::31c0f5bc-5e73-4a4e-a487-d8186d1e609d" providerId="AD"/>
  <person displayName="mtello" id="{B42E87C5-513C-4428-A1C3-8BF1CFD7DF9E}" userId="S::mtello@amigosdesiankaan.org::3c04926a-37a7-46c0-9dbe-8a5a1a8b38c4" providerId="AD"/>
  <person displayName="Sandra Solis Jeronimo" id="{E66340EF-6FBC-4B45-BE2E-ACEB8046B426}" userId="S::sandra.solis.jeronimo@undp.org::1eb6d976-176d-4cfa-8e61-3a68a2dbf925"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D9" dT="2025-11-14T18:33:23.74" personId="{302E8221-B06E-4C6D-8355-E356C1F5AD2B}" id="{A635B07A-9F3B-4657-A915-CEDD1240E97F}">
    <text>Invitar a socios al proceso de actualización.</text>
  </threadedComment>
  <threadedComment ref="D10" dT="2025-09-30T21:17:46.46" personId="{E66340EF-6FBC-4B45-BE2E-ACEB8046B426}" id="{15C11CD7-B7A2-4B19-863B-66E358F4ABC9}">
    <text>Socializar en el Foro de Playas y Ecosistemas Costeros</text>
  </threadedComment>
  <threadedComment ref="D10" dT="2025-11-14T18:38:12.32" personId="{302E8221-B06E-4C6D-8355-E356C1F5AD2B}" id="{6464BE92-BD8B-42B3-BBAD-F3F2375DC76B}" parentId="{15C11CD7-B7A2-4B19-863B-66E358F4ABC9}">
    <text>Sumarse con SEMARNAT para el tema de playas limpias.</text>
  </threadedComment>
  <threadedComment ref="D10" dT="2025-11-14T18:38:36.06" personId="{302E8221-B06E-4C6D-8355-E356C1F5AD2B}" id="{874B3E56-F911-41D9-9BAF-2CBD3A0988F9}" parentId="{15C11CD7-B7A2-4B19-863B-66E358F4ABC9}">
    <text>Adopción de playas y señalética en los destinos.</text>
  </threadedComment>
  <threadedComment ref="D33" dT="2025-11-13T17:21:58.96" personId="{302E8221-B06E-4C6D-8355-E356C1F5AD2B}" id="{39CAA2EC-D3F4-4B5F-8571-EBC7C14D8DFA}">
    <text>Esta actividad no tiene recursos asignados y se propone arrancarla en Q2 ya que requiere de los insumos: guía de planes de negocio que será desarrollada en el marco del proyecto (Q1-2026), y del Diagnóstico de capacidades financieras D11</text>
  </threadedComment>
  <threadedComment ref="D34" dT="2025-11-13T17:22:50.06" personId="{302E8221-B06E-4C6D-8355-E356C1F5AD2B}" id="{A4D32EF3-B67C-416C-952B-2AD36CEDA27E}">
    <text>Esta actividad es insumo base para D8: elaboración de los planes de negocio</text>
  </threadedComment>
  <threadedComment ref="D34" dT="2025-11-13T17:27:14.97" personId="{302E8221-B06E-4C6D-8355-E356C1F5AD2B}" id="{A3809513-E478-4500-918A-4E28871CE932}" parentId="{A4D32EF3-B67C-416C-952B-2AD36CEDA27E}">
    <text xml:space="preserve">Celebrar convenio con SEDECO Oaxaca para hacer uso de la plataforma emétrica central y contratar consultor para el levantamiento de datos. </text>
  </threadedComment>
  <threadedComment ref="D35" dT="2025-11-13T17:32:15.78" personId="{302E8221-B06E-4C6D-8355-E356C1F5AD2B}" id="{7A8CE833-EE48-499D-AD7A-626010F8AF74}">
    <text>Se desarrollará a partir de una consultoría que requiere del insumo: Plan de soluciones de financiamiento, el cual está programado para Q2-2026, pero se presentarán avances en Q4-2025</text>
  </threadedComment>
  <threadedComment ref="D35" dT="2025-11-13T17:34:26.96" personId="{302E8221-B06E-4C6D-8355-E356C1F5AD2B}" id="{C1317BF1-D350-4CE3-93B2-643A3C5AB1E6}" parentId="{7A8CE833-EE48-499D-AD7A-626010F8AF74}">
    <text>Contempla también la actividad que se establecía abajo sobre el desarrollo de una propuesta operativa del Plan de Soluciones de Financiamiento del Organismo Gestor del Destino Maya Ka´an que incluye la firma de convenios (Requiere del insumo: Taller de soluciones de financiamiento (tentativo definir Q2 para garantizar participación de actores)</text>
  </threadedComment>
  <threadedComment ref="D36" dT="2025-10-24T20:47:18.52" personId="{302E8221-B06E-4C6D-8355-E356C1F5AD2B}" id="{63DB5138-5E2D-49D1-8FA6-7B107D374283}">
    <text xml:space="preserve">¿Cómo se va a hacer este acuerdo o cómo se participará en este acuerdo desde el proyecto? </text>
  </threadedComment>
  <threadedComment ref="D36" dT="2025-11-10T23:24:03.63" personId="{1B90E7BC-93FA-4E02-90AC-295570B43248}" id="{0159B3EF-5F5B-43C4-BC11-BC0D13FC0BCB}" parentId="{63DB5138-5E2D-49D1-8FA6-7B107D374283}">
    <text>El acuerdo lo tendría que hacer la Dirección General de Ecología y Medio Ambiente de la SEPUIMM</text>
  </threadedComment>
  <threadedComment ref="D38" dT="2025-10-24T20:50:38.80" personId="{302E8221-B06E-4C6D-8355-E356C1F5AD2B}" id="{0D1E0828-D940-4F5C-931D-F96D395BBE74}">
    <text>Retomando el comentario anterior, sólo sería bueno especificar qué espera el proyecto con este acuerdo, o cómo participará en él, ¿se va a desarrollar, se va a impulsar, o de qué manera participa?</text>
  </threadedComment>
  <threadedComment ref="D38" dT="2025-11-10T23:42:11.73" personId="{1B90E7BC-93FA-4E02-90AC-295570B43248}" id="{AA6E45F8-0A13-4098-BFFB-3DDC1B7A295B}" parentId="{0D1E0828-D940-4F5C-931D-F96D395BBE74}">
    <text>Se abordarán estos cuestionamientos con la SETUE</text>
  </threadedComment>
  <threadedComment ref="D55" dT="2025-11-12T21:29:02.35" personId="{302E8221-B06E-4C6D-8355-E356C1F5AD2B}" id="{130E6F27-8543-4B4F-903B-03F0FD96072F}">
    <text>Revisar posibilidad de realizar esta actividad bajo formato de call for proposal</text>
  </threadedComment>
  <threadedComment ref="D59" dT="2025-11-13T17:38:37.35" personId="{302E8221-B06E-4C6D-8355-E356C1F5AD2B}" id="{D89601C2-731D-47D6-8C4C-E3247D2AE5A5}">
    <text>3 sesiones ordinarias y 3 reuniones de trabajo</text>
  </threadedComment>
  <threadedComment ref="D60" dT="2025-11-13T17:40:47.42" personId="{302E8221-B06E-4C6D-8355-E356C1F5AD2B}" id="{6059DAB1-4266-4CB4-9B8F-7CBE56982208}">
    <text>FITUR, ITB, intercambio internacional (verificar viabilidad)</text>
  </threadedComment>
  <threadedComment ref="D61" dT="2025-11-13T17:41:29.59" personId="{302E8221-B06E-4C6D-8355-E356C1F5AD2B}" id="{70DA03DC-49E1-459F-ACB8-C3487D74CC79}">
    <text>Pendiente identificar a las empresas</text>
  </threadedComment>
  <threadedComment ref="D62" dT="2025-11-13T17:41:55.68" personId="{302E8221-B06E-4C6D-8355-E356C1F5AD2B}" id="{0ECEE8AC-2F80-4652-AEF8-3FD5BCBD738E}">
    <text>Requiere traslados, materiales, talleres, conferencias, mesa de negocios) (planeación conjunta con Red de turismo indígena Ik Lu´um en Q4-25 y la ejecución a partir del Q1-2026)</text>
  </threadedComment>
  <threadedComment ref="D63" dT="2025-11-13T17:42:17.00" personId="{302E8221-B06E-4C6D-8355-E356C1F5AD2B}" id="{512BDF85-AAAA-49D2-AFD4-87C21CD04250}">
    <text>(Q2-Q3) consultoría (agregar 3 reuniones con la nueva cooperativa de guías-actividad paralela)</text>
  </threadedComment>
  <threadedComment ref="D64" dT="2025-11-13T17:46:23.97" personId="{302E8221-B06E-4C6D-8355-E356C1F5AD2B}" id="{5290C047-5339-4418-995F-5326E0B9EA96}">
    <text xml:space="preserve">Considerar trabajo de campo y/o talleres y consultor se contratará desde UCP. </text>
  </threadedComment>
  <threadedComment ref="D65" dT="2025-11-13T17:53:30.00" personId="{302E8221-B06E-4C6D-8355-E356C1F5AD2B}" id="{4DB3932C-3940-4C26-AA57-6A804528024C}">
    <text>Aquí se integran las siguientes actividades: Implementar el protocolo de alerta temprana de blanqueamiento de coral en Punta Allen, la GBPS en actividades acuáticas en 1 empresa, y desarrollar 1 mecanismo de trazabilidad para la pesca de langosta - capacitación y desarrollo de mecanismo de trazabilidad en el marco de la EATSBO</text>
  </threadedComment>
  <threadedComment ref="D66" dT="2025-11-26T17:26:04.64" personId="{B42E87C5-513C-4428-A1C3-8BF1CFD7DF9E}" id="{E6EF97F9-938A-4E7E-B04A-47D144238B0F}">
    <text>SECTUR contrata a un especialista en SIG. Reunión para definir el sistema y hacer ajustes al proceso. (Se incorpore al Plan de Sostenibilidad)</text>
  </threadedComment>
  <threadedComment ref="D67" dT="2025-11-13T18:12:49.56" personId="{302E8221-B06E-4C6D-8355-E356C1F5AD2B}" id="{EA4AF9DD-B44F-4AD7-A67A-445E92C54269}">
    <text xml:space="preserve">Aquí se sugiere que los mecanismos de trazabilidad de la pesca de la langosta tenga una metodología y que en otra actividad se refleje el tema del 40 aniversario de la RB Sian Ka’an. </text>
  </threadedComment>
  <threadedComment ref="D67" dT="2025-11-21T22:13:35.17" personId="{D4D9023A-2669-47DA-AC57-A17317B821E5}" id="{38DB6AE9-FEB0-4B7F-B871-BCC868AF640D}" parentId="{EA4AF9DD-B44F-4AD7-A67A-445E92C54269}">
    <text>Las actividades del 40 aniversario formarán parte de las acciones para dar a conocer y fortalecer el mecanismo de trazabilidad</text>
  </threadedComment>
  <threadedComment ref="D68" dT="2025-11-13T18:16:22.05" personId="{302E8221-B06E-4C6D-8355-E356C1F5AD2B}" id="{9B807A55-484F-4ADD-9C77-5C881848AB9F}">
    <text xml:space="preserve">Revisar posibilidad de ampliar a conservación de la biodiversidad. 
Adicionalmente sumarse a programa de educación ambiental con CONABIO y WWF. </text>
  </threadedComment>
  <threadedComment ref="D70" dT="2025-11-11T21:44:56.51" personId="{1B90E7BC-93FA-4E02-90AC-295570B43248}" id="{2F177296-50DA-4C09-83B1-A03CBD383267}">
    <text>Tenemos la duda de cuáles serían las tres fases. 
Nuestra sugerencia es que quede de la siguiente forma:
Elaborar el Programa de Manejo del Circuito Ecoturístico o zona local de turismo sustentable en Santiago (caracterización, diagnóstico y componentes)</text>
  </threadedComment>
  <threadedComment ref="E72" dT="2025-11-11T22:51:21.62" personId="{1B90E7BC-93FA-4E02-90AC-295570B43248}" id="{FF7DDA4C-C575-4F08-BBA6-18FEF1B0CE38}">
    <text>Sugerimos que se replantee la actividad por lo que está en rojo</text>
  </threadedComment>
  <threadedComment ref="D73" dT="2025-10-24T20:55:49.16" personId="{302E8221-B06E-4C6D-8355-E356C1F5AD2B}" id="{9E8411DE-8B48-4867-B09C-DFDF2ADC9994}">
    <text xml:space="preserve">Me queda la duda si esta actividad no se repite con la del componente 2. </text>
  </threadedComment>
  <threadedComment ref="D73" dT="2025-11-18T21:29:03.40" personId="{1B90E7BC-93FA-4E02-90AC-295570B43248}" id="{AF777603-1B9A-4286-82F5-66DD2C24A495}" parentId="{9E8411DE-8B48-4867-B09C-DFDF2ADC9994}">
    <text>Sí, al parecer se repite también en este componente por el producto 3.1.2.</text>
  </threadedComment>
  <threadedComment ref="D75" dT="2025-10-24T20:58:34.09" personId="{302E8221-B06E-4C6D-8355-E356C1F5AD2B}" id="{CAA7580D-70C9-4F6A-92AB-C634EE0B70C8}">
    <text>Esta actividad no sé si debiera de estar en el componente 2</text>
  </threadedComment>
  <threadedComment ref="D78" dT="2025-10-24T21:02:09.33" personId="{302E8221-B06E-4C6D-8355-E356C1F5AD2B}" id="{2EF5682A-8A6E-4B50-B813-A50B0B325993}">
    <text xml:space="preserve">Justo creo que este es un buen ejemplo de cómo se podría desglosar un poco más los acuerdos a los que se hace referencia más arriba. </text>
  </threadedComment>
  <threadedComment ref="D81" dT="2025-10-24T21:03:59.01" personId="{302E8221-B06E-4C6D-8355-E356C1F5AD2B}" id="{741B9E16-8F15-4D0F-BA44-F54E2BC681AB}">
    <text xml:space="preserve">Esta actividad no me queda muy clara. </text>
  </threadedComment>
  <threadedComment ref="D114" dT="2025-11-13T18:27:58.25" personId="{302E8221-B06E-4C6D-8355-E356C1F5AD2B}" id="{FDFB8766-7FBD-4243-B9DD-1719B1D61EEE}">
    <text>Verificar si se cuenta con recursos en C4</text>
  </threadedComment>
  <threadedComment ref="D115" dT="2025-11-13T18:30:00.62" personId="{302E8221-B06E-4C6D-8355-E356C1F5AD2B}" id="{C5A9D320-1698-4A9F-893D-5A3ACA332344}">
    <text xml:space="preserve">Esta actividad se refiere a las reuniones de planeación del proyecto, el próximo año probablemente se destine para cierre de proyecto. </text>
  </threadedComment>
  <threadedComment ref="D116" dT="2025-11-13T18:31:26.25" personId="{302E8221-B06E-4C6D-8355-E356C1F5AD2B}" id="{70665D2C-96B3-4CC7-AC35-4FA50F915381}">
    <text>Gastos de viaje, logística para equipo ASK</text>
  </threadedComment>
  <threadedComment ref="D118" dT="2025-11-13T18:31:57.19" personId="{302E8221-B06E-4C6D-8355-E356C1F5AD2B}" id="{2A8CBF4E-6378-4283-850C-15DF5354BD43}">
    <text>Esta actividad debe incorporarse como aportaciones a la caja de herramientas del proyecto</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C2C2D-229A-40CE-984B-57767057C329}">
  <dimension ref="A1:AD137"/>
  <sheetViews>
    <sheetView tabSelected="1" topLeftCell="A120" zoomScaleNormal="100" workbookViewId="0">
      <selection activeCell="D126" sqref="D126"/>
    </sheetView>
  </sheetViews>
  <sheetFormatPr defaultColWidth="11.5703125" defaultRowHeight="14.1"/>
  <cols>
    <col min="1" max="1" width="13.28515625" style="5" customWidth="1"/>
    <col min="2" max="2" width="32" style="3" customWidth="1"/>
    <col min="3" max="3" width="54" style="3" hidden="1" customWidth="1"/>
    <col min="4" max="4" width="57.42578125" style="4" customWidth="1"/>
    <col min="5" max="5" width="17.85546875" style="3" customWidth="1"/>
    <col min="6" max="6" width="12" style="203" customWidth="1"/>
    <col min="7" max="7" width="12.5703125" style="203" customWidth="1"/>
    <col min="8" max="8" width="12.42578125" style="204" customWidth="1"/>
    <col min="9" max="9" width="12" style="203" bestFit="1" customWidth="1"/>
    <col min="10" max="10" width="1.140625" style="177" customWidth="1"/>
    <col min="11" max="11" width="12.42578125" style="133" customWidth="1"/>
    <col min="12" max="12" width="14.28515625" style="133" customWidth="1"/>
    <col min="13" max="13" width="13.140625" style="133" customWidth="1"/>
    <col min="14" max="14" width="11.85546875" style="133" customWidth="1"/>
    <col min="15" max="15" width="13.5703125" style="133" bestFit="1" customWidth="1"/>
    <col min="16" max="16" width="12.28515625" style="133" customWidth="1"/>
    <col min="17" max="17" width="13.85546875" style="133" customWidth="1"/>
    <col min="18" max="18" width="17.42578125" style="133" customWidth="1"/>
    <col min="19" max="19" width="13.7109375" style="133" customWidth="1"/>
    <col min="20" max="20" width="11.140625" style="133" bestFit="1" customWidth="1"/>
    <col min="21" max="21" width="14.85546875" style="133" customWidth="1"/>
    <col min="22" max="23" width="17.42578125" style="133" customWidth="1"/>
    <col min="24" max="24" width="13.42578125" style="133" customWidth="1"/>
    <col min="25" max="25" width="13.28515625" style="133" customWidth="1"/>
    <col min="26" max="26" width="12.5703125" style="18" bestFit="1" customWidth="1"/>
    <col min="27" max="16384" width="11.5703125" style="19"/>
  </cols>
  <sheetData>
    <row r="1" spans="1:26" s="1" customFormat="1" ht="15.6">
      <c r="B1" s="2" t="s">
        <v>0</v>
      </c>
      <c r="C1" s="3"/>
      <c r="D1" s="4"/>
      <c r="E1" s="3"/>
      <c r="F1" s="5"/>
      <c r="G1" s="5"/>
      <c r="H1" s="6"/>
      <c r="I1" s="5"/>
      <c r="J1" s="7"/>
      <c r="K1" s="8"/>
      <c r="L1" s="8"/>
      <c r="M1" s="8"/>
      <c r="N1" s="8"/>
      <c r="O1" s="8"/>
      <c r="P1" s="8"/>
      <c r="Q1" s="8"/>
      <c r="R1" s="8"/>
      <c r="S1" s="8"/>
      <c r="T1" s="8"/>
      <c r="U1" s="8"/>
      <c r="V1" s="8"/>
      <c r="W1" s="8"/>
      <c r="X1" s="8"/>
      <c r="Y1" s="8"/>
      <c r="Z1" s="9"/>
    </row>
    <row r="2" spans="1:26" ht="23.1">
      <c r="A2" s="10" t="s">
        <v>1</v>
      </c>
      <c r="B2" s="10"/>
      <c r="C2" s="11"/>
      <c r="D2" s="12"/>
      <c r="E2" s="11"/>
      <c r="F2" s="13"/>
      <c r="G2" s="13"/>
      <c r="H2" s="14"/>
      <c r="I2" s="15"/>
      <c r="J2" s="16"/>
      <c r="K2" s="15"/>
      <c r="L2" s="17"/>
      <c r="M2" s="17"/>
      <c r="N2" s="17"/>
      <c r="O2" s="17"/>
      <c r="P2" s="17"/>
      <c r="Q2" s="15"/>
      <c r="R2" s="15"/>
      <c r="S2" s="15"/>
      <c r="T2" s="15"/>
      <c r="U2" s="15"/>
      <c r="V2" s="15"/>
      <c r="W2" s="15"/>
      <c r="X2" s="15"/>
      <c r="Y2" s="15"/>
    </row>
    <row r="3" spans="1:26" s="20" customFormat="1" ht="9.9499999999999993">
      <c r="C3" s="21"/>
      <c r="D3" s="4"/>
      <c r="E3" s="21"/>
      <c r="F3" s="22" t="s">
        <v>2</v>
      </c>
      <c r="G3" s="23"/>
      <c r="H3" s="22" t="s">
        <v>3</v>
      </c>
      <c r="I3" s="23"/>
      <c r="J3" s="24"/>
      <c r="K3" s="25"/>
      <c r="L3" s="26"/>
      <c r="M3" s="27"/>
      <c r="N3" s="27"/>
      <c r="O3" s="27"/>
      <c r="P3" s="27"/>
      <c r="Q3" s="27"/>
      <c r="R3" s="27"/>
      <c r="S3" s="27"/>
      <c r="T3" s="27"/>
      <c r="U3" s="27"/>
      <c r="V3" s="27"/>
      <c r="W3" s="27"/>
      <c r="X3" s="27"/>
      <c r="Y3" s="28"/>
      <c r="Z3" s="29"/>
    </row>
    <row r="4" spans="1:26" s="20" customFormat="1" ht="36">
      <c r="A4" s="30" t="s">
        <v>4</v>
      </c>
      <c r="B4" s="30" t="s">
        <v>5</v>
      </c>
      <c r="C4" s="31" t="s">
        <v>6</v>
      </c>
      <c r="D4" s="31" t="s">
        <v>7</v>
      </c>
      <c r="E4" s="31" t="s">
        <v>8</v>
      </c>
      <c r="F4" s="33" t="s">
        <v>9</v>
      </c>
      <c r="G4" s="33" t="s">
        <v>10</v>
      </c>
      <c r="H4" s="34" t="s">
        <v>11</v>
      </c>
      <c r="I4" s="35" t="s">
        <v>12</v>
      </c>
      <c r="J4" s="24"/>
      <c r="K4" s="36" t="s">
        <v>13</v>
      </c>
      <c r="L4" s="37" t="s">
        <v>14</v>
      </c>
      <c r="M4" s="37" t="s">
        <v>15</v>
      </c>
      <c r="N4" s="37" t="s">
        <v>16</v>
      </c>
      <c r="O4" s="37" t="s">
        <v>17</v>
      </c>
      <c r="P4" s="37" t="s">
        <v>18</v>
      </c>
      <c r="Q4" s="37" t="s">
        <v>19</v>
      </c>
      <c r="R4" s="37" t="s">
        <v>20</v>
      </c>
      <c r="S4" s="37" t="s">
        <v>21</v>
      </c>
      <c r="T4" s="37" t="s">
        <v>22</v>
      </c>
      <c r="U4" s="37" t="s">
        <v>23</v>
      </c>
      <c r="V4" s="37" t="s">
        <v>24</v>
      </c>
      <c r="W4" s="37" t="s">
        <v>25</v>
      </c>
      <c r="X4" s="37" t="s">
        <v>26</v>
      </c>
      <c r="Y4" s="37" t="s">
        <v>27</v>
      </c>
      <c r="Z4" s="38"/>
    </row>
    <row r="5" spans="1:26" ht="42" customHeight="1">
      <c r="A5" s="331" t="s">
        <v>28</v>
      </c>
      <c r="B5" s="333" t="s">
        <v>29</v>
      </c>
      <c r="C5" s="40" t="s">
        <v>30</v>
      </c>
      <c r="D5" s="40" t="s">
        <v>31</v>
      </c>
      <c r="E5" s="41" t="s">
        <v>32</v>
      </c>
      <c r="F5" s="42">
        <v>46032</v>
      </c>
      <c r="G5" s="42">
        <v>46111</v>
      </c>
      <c r="H5" s="43">
        <f t="shared" ref="H5:H13" si="0">SUM(K5:Y5)</f>
        <v>5000</v>
      </c>
      <c r="I5" s="44"/>
      <c r="J5" s="45"/>
      <c r="K5" s="53"/>
      <c r="L5" s="53"/>
      <c r="M5" s="53"/>
      <c r="N5" s="53"/>
      <c r="O5" s="53"/>
      <c r="P5" s="53"/>
      <c r="Q5" s="53"/>
      <c r="R5" s="53"/>
      <c r="S5" s="53"/>
      <c r="T5" s="53"/>
      <c r="U5" s="53"/>
      <c r="V5" s="53"/>
      <c r="W5" s="53"/>
      <c r="X5" s="53"/>
      <c r="Y5" s="53">
        <v>5000</v>
      </c>
    </row>
    <row r="6" spans="1:26" ht="50.45" customHeight="1">
      <c r="A6" s="332"/>
      <c r="B6" s="334"/>
      <c r="C6" s="46" t="s">
        <v>33</v>
      </c>
      <c r="D6" s="47" t="s">
        <v>34</v>
      </c>
      <c r="E6" s="41" t="s">
        <v>35</v>
      </c>
      <c r="F6" s="42">
        <v>46027</v>
      </c>
      <c r="G6" s="42">
        <v>46157</v>
      </c>
      <c r="H6" s="43">
        <f t="shared" si="0"/>
        <v>9000</v>
      </c>
      <c r="I6" s="48"/>
      <c r="J6" s="45"/>
      <c r="K6" s="53"/>
      <c r="L6" s="53"/>
      <c r="M6" s="53"/>
      <c r="N6" s="53">
        <v>3000</v>
      </c>
      <c r="O6" s="53"/>
      <c r="P6" s="53"/>
      <c r="Q6" s="53"/>
      <c r="R6" s="53"/>
      <c r="S6" s="53"/>
      <c r="T6" s="53"/>
      <c r="U6" s="53"/>
      <c r="V6" s="53"/>
      <c r="W6" s="53">
        <v>6000</v>
      </c>
      <c r="X6" s="53"/>
      <c r="Y6" s="53"/>
    </row>
    <row r="7" spans="1:26" ht="52.5" customHeight="1">
      <c r="A7" s="332"/>
      <c r="B7" s="335"/>
      <c r="C7" s="46" t="s">
        <v>36</v>
      </c>
      <c r="D7" s="46" t="s">
        <v>37</v>
      </c>
      <c r="E7" s="41" t="s">
        <v>38</v>
      </c>
      <c r="F7" s="42">
        <v>46023</v>
      </c>
      <c r="G7" s="42">
        <v>46387</v>
      </c>
      <c r="H7" s="43">
        <f t="shared" si="0"/>
        <v>4000</v>
      </c>
      <c r="I7" s="48"/>
      <c r="J7" s="45"/>
      <c r="K7" s="53"/>
      <c r="L7" s="53"/>
      <c r="M7" s="53"/>
      <c r="N7" s="53">
        <v>2000</v>
      </c>
      <c r="O7" s="53"/>
      <c r="P7" s="53"/>
      <c r="Q7" s="53"/>
      <c r="R7" s="53"/>
      <c r="S7" s="53"/>
      <c r="T7" s="53"/>
      <c r="U7" s="53"/>
      <c r="V7" s="53"/>
      <c r="W7" s="53"/>
      <c r="X7" s="53"/>
      <c r="Y7" s="53">
        <v>2000</v>
      </c>
    </row>
    <row r="8" spans="1:26" s="20" customFormat="1" ht="50.1">
      <c r="A8" s="332"/>
      <c r="B8" s="336" t="s">
        <v>39</v>
      </c>
      <c r="C8" s="46" t="s">
        <v>40</v>
      </c>
      <c r="D8" s="51" t="s">
        <v>41</v>
      </c>
      <c r="E8" s="41" t="s">
        <v>42</v>
      </c>
      <c r="F8" s="42">
        <v>46055</v>
      </c>
      <c r="G8" s="42">
        <v>46203</v>
      </c>
      <c r="H8" s="43">
        <f t="shared" si="0"/>
        <v>3000</v>
      </c>
      <c r="I8" s="52"/>
      <c r="J8" s="24"/>
      <c r="K8" s="53"/>
      <c r="L8" s="53"/>
      <c r="M8" s="53"/>
      <c r="N8" s="53">
        <v>3000</v>
      </c>
      <c r="O8" s="53"/>
      <c r="P8" s="53"/>
      <c r="Q8" s="53"/>
      <c r="R8" s="53"/>
      <c r="S8" s="53"/>
      <c r="T8" s="53"/>
      <c r="U8" s="53"/>
      <c r="V8" s="53"/>
      <c r="W8" s="53"/>
      <c r="X8" s="53"/>
      <c r="Y8" s="53"/>
      <c r="Z8" s="18"/>
    </row>
    <row r="9" spans="1:26" ht="39.950000000000003" customHeight="1">
      <c r="A9" s="332"/>
      <c r="B9" s="336"/>
      <c r="C9" s="54" t="s">
        <v>43</v>
      </c>
      <c r="D9" s="51" t="s">
        <v>44</v>
      </c>
      <c r="E9" s="41" t="s">
        <v>45</v>
      </c>
      <c r="F9" s="55" t="s">
        <v>46</v>
      </c>
      <c r="G9" s="56">
        <v>46203</v>
      </c>
      <c r="H9" s="43">
        <f t="shared" si="0"/>
        <v>2000</v>
      </c>
      <c r="I9" s="44">
        <v>0</v>
      </c>
      <c r="J9" s="45" t="s">
        <v>47</v>
      </c>
      <c r="K9" s="53"/>
      <c r="L9" s="53"/>
      <c r="M9" s="53"/>
      <c r="N9" s="53"/>
      <c r="O9" s="53"/>
      <c r="P9" s="53"/>
      <c r="Q9" s="53"/>
      <c r="R9" s="53"/>
      <c r="S9" s="53"/>
      <c r="T9" s="53"/>
      <c r="U9" s="53"/>
      <c r="V9" s="53"/>
      <c r="W9" s="53"/>
      <c r="X9" s="53"/>
      <c r="Y9" s="53">
        <v>2000</v>
      </c>
    </row>
    <row r="10" spans="1:26" ht="51" customHeight="1">
      <c r="A10" s="332"/>
      <c r="B10" s="336"/>
      <c r="C10" s="46" t="s">
        <v>48</v>
      </c>
      <c r="D10" s="47" t="s">
        <v>49</v>
      </c>
      <c r="E10" s="41" t="s">
        <v>50</v>
      </c>
      <c r="F10" s="56" t="s">
        <v>51</v>
      </c>
      <c r="G10" s="56">
        <v>46203</v>
      </c>
      <c r="H10" s="43">
        <f t="shared" si="0"/>
        <v>4000</v>
      </c>
      <c r="I10" s="44"/>
      <c r="J10" s="45"/>
      <c r="K10" s="53"/>
      <c r="L10" s="53"/>
      <c r="M10" s="53"/>
      <c r="N10" s="53">
        <v>2000</v>
      </c>
      <c r="O10" s="53"/>
      <c r="P10" s="53"/>
      <c r="Q10" s="53"/>
      <c r="R10" s="53"/>
      <c r="S10" s="53"/>
      <c r="T10" s="53"/>
      <c r="U10" s="53"/>
      <c r="V10" s="53"/>
      <c r="W10" s="53"/>
      <c r="X10" s="53"/>
      <c r="Y10" s="53">
        <v>2000</v>
      </c>
    </row>
    <row r="11" spans="1:26" ht="35.1" customHeight="1">
      <c r="A11" s="332"/>
      <c r="B11" s="337" t="s">
        <v>52</v>
      </c>
      <c r="C11" s="40" t="s">
        <v>53</v>
      </c>
      <c r="D11" s="51" t="s">
        <v>54</v>
      </c>
      <c r="E11" s="41" t="s">
        <v>55</v>
      </c>
      <c r="F11" s="56" t="s">
        <v>51</v>
      </c>
      <c r="G11" s="56" t="s">
        <v>56</v>
      </c>
      <c r="H11" s="43">
        <f t="shared" si="0"/>
        <v>500</v>
      </c>
      <c r="I11" s="57"/>
      <c r="J11" s="16"/>
      <c r="K11" s="53"/>
      <c r="L11" s="53"/>
      <c r="M11" s="53"/>
      <c r="N11" s="53"/>
      <c r="O11" s="53"/>
      <c r="P11" s="53"/>
      <c r="Q11" s="53"/>
      <c r="R11" s="53"/>
      <c r="S11" s="53"/>
      <c r="T11" s="53"/>
      <c r="U11" s="53"/>
      <c r="V11" s="53"/>
      <c r="W11" s="53"/>
      <c r="X11" s="53"/>
      <c r="Y11" s="53">
        <v>500</v>
      </c>
    </row>
    <row r="12" spans="1:26" ht="20.100000000000001">
      <c r="A12" s="332"/>
      <c r="B12" s="338"/>
      <c r="C12" s="40"/>
      <c r="D12" s="58" t="s">
        <v>57</v>
      </c>
      <c r="E12" s="41" t="s">
        <v>58</v>
      </c>
      <c r="F12" s="56">
        <v>46023</v>
      </c>
      <c r="G12" s="59">
        <v>46054</v>
      </c>
      <c r="H12" s="43">
        <f>SUM(K12:Y12)</f>
        <v>68500</v>
      </c>
      <c r="I12" s="57"/>
      <c r="J12" s="45"/>
      <c r="K12" s="53"/>
      <c r="L12" s="53"/>
      <c r="M12" s="53"/>
      <c r="N12" s="302"/>
      <c r="O12" s="53"/>
      <c r="P12" s="53"/>
      <c r="Q12" s="53"/>
      <c r="R12" s="53"/>
      <c r="S12" s="53"/>
      <c r="T12" s="53"/>
      <c r="U12" s="53"/>
      <c r="V12" s="53"/>
      <c r="W12" s="53"/>
      <c r="X12" s="53"/>
      <c r="Y12" s="53">
        <v>68500</v>
      </c>
    </row>
    <row r="13" spans="1:26" ht="91.5" customHeight="1">
      <c r="A13" s="332"/>
      <c r="B13" s="333" t="s">
        <v>59</v>
      </c>
      <c r="C13" s="60" t="s">
        <v>60</v>
      </c>
      <c r="D13" s="58" t="s">
        <v>61</v>
      </c>
      <c r="E13" s="41" t="s">
        <v>62</v>
      </c>
      <c r="F13" s="56">
        <v>46023</v>
      </c>
      <c r="G13" s="42">
        <v>46173</v>
      </c>
      <c r="H13" s="43">
        <f t="shared" si="0"/>
        <v>70000</v>
      </c>
      <c r="I13" s="57"/>
      <c r="J13" s="45" t="s">
        <v>47</v>
      </c>
      <c r="K13" s="53"/>
      <c r="L13" s="53">
        <v>70000</v>
      </c>
      <c r="M13" s="53"/>
      <c r="N13" s="53"/>
      <c r="O13" s="53"/>
      <c r="P13" s="53"/>
      <c r="Q13" s="53"/>
      <c r="R13" s="53"/>
      <c r="S13" s="53"/>
      <c r="T13" s="53"/>
      <c r="U13" s="53"/>
      <c r="V13" s="53"/>
      <c r="W13" s="53"/>
      <c r="X13" s="53"/>
      <c r="Y13" s="53"/>
    </row>
    <row r="14" spans="1:26" ht="45.6" customHeight="1">
      <c r="A14" s="61" t="s">
        <v>63</v>
      </c>
      <c r="B14" s="333"/>
      <c r="C14" s="46" t="s">
        <v>64</v>
      </c>
      <c r="D14" s="62" t="s">
        <v>65</v>
      </c>
      <c r="E14" s="63" t="s">
        <v>66</v>
      </c>
      <c r="F14" s="56">
        <v>46023</v>
      </c>
      <c r="G14" s="55" t="s">
        <v>56</v>
      </c>
      <c r="H14" s="43">
        <f>SUM(K14:Y14)</f>
        <v>8000</v>
      </c>
      <c r="I14" s="57"/>
      <c r="J14" s="16"/>
      <c r="K14" s="53"/>
      <c r="L14" s="53"/>
      <c r="M14" s="53"/>
      <c r="N14" s="53">
        <v>8000</v>
      </c>
      <c r="O14" s="53"/>
      <c r="P14" s="53"/>
      <c r="Q14" s="53"/>
      <c r="R14" s="53"/>
      <c r="S14" s="53"/>
      <c r="T14" s="53"/>
      <c r="U14" s="53"/>
      <c r="V14" s="53"/>
      <c r="W14" s="53"/>
      <c r="X14" s="53"/>
      <c r="Y14" s="53"/>
    </row>
    <row r="15" spans="1:26" ht="51.95" customHeight="1">
      <c r="A15" s="61" t="s">
        <v>67</v>
      </c>
      <c r="B15" s="333" t="s">
        <v>68</v>
      </c>
      <c r="C15" s="40" t="s">
        <v>69</v>
      </c>
      <c r="D15" s="64" t="s">
        <v>70</v>
      </c>
      <c r="E15" s="41" t="s">
        <v>71</v>
      </c>
      <c r="F15" s="56">
        <v>46042</v>
      </c>
      <c r="G15" s="56">
        <v>46189</v>
      </c>
      <c r="H15" s="43">
        <f t="shared" ref="H15:H19" si="1">SUM(K15:Y15)</f>
        <v>10500</v>
      </c>
      <c r="I15" s="57"/>
      <c r="J15" s="243" t="s">
        <v>47</v>
      </c>
      <c r="K15" s="53"/>
      <c r="L15" s="53">
        <v>10500</v>
      </c>
      <c r="M15" s="53"/>
      <c r="N15" s="53"/>
      <c r="O15" s="53"/>
      <c r="P15" s="53"/>
      <c r="Q15" s="53"/>
      <c r="R15" s="53"/>
      <c r="S15" s="53"/>
      <c r="T15" s="53"/>
      <c r="U15" s="53"/>
      <c r="V15" s="53"/>
      <c r="W15" s="53"/>
      <c r="X15" s="53"/>
      <c r="Y15" s="53"/>
    </row>
    <row r="16" spans="1:26" ht="69.95">
      <c r="A16" s="65"/>
      <c r="B16" s="333"/>
      <c r="C16" s="40" t="s">
        <v>72</v>
      </c>
      <c r="D16" s="51" t="s">
        <v>73</v>
      </c>
      <c r="E16" s="41" t="s">
        <v>74</v>
      </c>
      <c r="F16" s="42">
        <v>46042</v>
      </c>
      <c r="G16" s="42">
        <v>46142</v>
      </c>
      <c r="H16" s="43">
        <f t="shared" si="1"/>
        <v>2000</v>
      </c>
      <c r="I16" s="57"/>
      <c r="J16" s="66"/>
      <c r="K16" s="53"/>
      <c r="L16" s="53"/>
      <c r="M16" s="53"/>
      <c r="N16" s="53">
        <v>2000</v>
      </c>
      <c r="O16" s="53"/>
      <c r="P16" s="53"/>
      <c r="Q16" s="53"/>
      <c r="R16" s="53"/>
      <c r="S16" s="53"/>
      <c r="T16" s="53"/>
      <c r="U16" s="53"/>
      <c r="V16" s="53"/>
      <c r="W16" s="53"/>
      <c r="X16" s="53"/>
      <c r="Y16" s="53"/>
    </row>
    <row r="17" spans="1:27" ht="39" customHeight="1">
      <c r="A17" s="67"/>
      <c r="B17" s="333"/>
      <c r="C17" s="68" t="s">
        <v>75</v>
      </c>
      <c r="D17" s="69" t="s">
        <v>76</v>
      </c>
      <c r="E17" s="41" t="s">
        <v>77</v>
      </c>
      <c r="F17" s="42">
        <v>46034</v>
      </c>
      <c r="G17" s="42">
        <v>46203</v>
      </c>
      <c r="H17" s="43">
        <f t="shared" si="1"/>
        <v>1000</v>
      </c>
      <c r="I17" s="57"/>
      <c r="J17" s="66"/>
      <c r="K17" s="53"/>
      <c r="L17" s="53"/>
      <c r="M17" s="53"/>
      <c r="N17" s="53">
        <v>1000</v>
      </c>
      <c r="O17" s="53"/>
      <c r="P17" s="53"/>
      <c r="Q17" s="53"/>
      <c r="R17" s="53"/>
      <c r="S17" s="53"/>
      <c r="T17" s="53"/>
      <c r="U17" s="53"/>
      <c r="V17" s="53"/>
      <c r="W17" s="53"/>
      <c r="X17" s="53"/>
      <c r="Y17" s="53"/>
    </row>
    <row r="18" spans="1:27" ht="39" customHeight="1">
      <c r="A18" s="67"/>
      <c r="B18" s="339"/>
      <c r="C18" s="70"/>
      <c r="D18" s="71" t="s">
        <v>78</v>
      </c>
      <c r="E18" s="41" t="s">
        <v>79</v>
      </c>
      <c r="F18" s="42" t="s">
        <v>46</v>
      </c>
      <c r="G18" s="42">
        <v>46259</v>
      </c>
      <c r="H18" s="43">
        <f t="shared" si="1"/>
        <v>10000</v>
      </c>
      <c r="I18" s="57"/>
      <c r="J18" s="66"/>
      <c r="K18" s="53"/>
      <c r="L18" s="53">
        <v>10000</v>
      </c>
      <c r="M18" s="53"/>
      <c r="N18" s="53"/>
      <c r="O18" s="53"/>
      <c r="P18" s="53"/>
      <c r="Q18" s="53"/>
      <c r="R18" s="53"/>
      <c r="S18" s="53"/>
      <c r="T18" s="53"/>
      <c r="U18" s="53"/>
      <c r="V18" s="53"/>
      <c r="W18" s="53"/>
      <c r="X18" s="53"/>
      <c r="Y18" s="53"/>
    </row>
    <row r="19" spans="1:27" ht="54" customHeight="1">
      <c r="A19" s="67"/>
      <c r="B19" s="340"/>
      <c r="C19" s="72"/>
      <c r="D19" s="71" t="s">
        <v>80</v>
      </c>
      <c r="E19" s="41" t="s">
        <v>79</v>
      </c>
      <c r="F19" s="56">
        <v>46034</v>
      </c>
      <c r="G19" s="56">
        <v>46203</v>
      </c>
      <c r="H19" s="43">
        <f t="shared" si="1"/>
        <v>30000</v>
      </c>
      <c r="I19" s="57"/>
      <c r="J19" s="244"/>
      <c r="K19" s="53"/>
      <c r="L19" s="53">
        <v>30000</v>
      </c>
      <c r="M19" s="53"/>
      <c r="N19" s="53"/>
      <c r="O19" s="53"/>
      <c r="P19" s="53"/>
      <c r="Q19" s="53"/>
      <c r="R19" s="53"/>
      <c r="S19" s="53"/>
      <c r="T19" s="53"/>
      <c r="U19" s="53"/>
      <c r="V19" s="53"/>
      <c r="W19" s="53"/>
      <c r="X19" s="53"/>
      <c r="Y19" s="53"/>
    </row>
    <row r="20" spans="1:27" ht="63.95" customHeight="1">
      <c r="A20" s="242" t="s">
        <v>81</v>
      </c>
      <c r="B20" s="205" t="s">
        <v>82</v>
      </c>
      <c r="C20" s="46" t="s">
        <v>83</v>
      </c>
      <c r="D20" s="51" t="s">
        <v>84</v>
      </c>
      <c r="E20" s="206" t="s">
        <v>85</v>
      </c>
      <c r="F20" s="56">
        <v>46023</v>
      </c>
      <c r="G20" s="56">
        <v>46234</v>
      </c>
      <c r="H20" s="43">
        <f>SUM(K20:Y20)</f>
        <v>1600</v>
      </c>
      <c r="I20" s="207"/>
      <c r="J20" s="155"/>
      <c r="K20" s="53"/>
      <c r="L20" s="53">
        <v>1200</v>
      </c>
      <c r="M20" s="53"/>
      <c r="N20" s="53"/>
      <c r="O20" s="53"/>
      <c r="P20" s="53"/>
      <c r="Q20" s="53">
        <v>230</v>
      </c>
      <c r="R20" s="53"/>
      <c r="S20" s="53"/>
      <c r="T20" s="53"/>
      <c r="U20" s="53"/>
      <c r="V20" s="53"/>
      <c r="W20" s="53"/>
      <c r="X20" s="53"/>
      <c r="Y20" s="53">
        <v>170</v>
      </c>
    </row>
    <row r="21" spans="1:27" s="83" customFormat="1" ht="28.5" customHeight="1">
      <c r="A21" s="73" t="s">
        <v>86</v>
      </c>
      <c r="B21" s="74"/>
      <c r="C21" s="75"/>
      <c r="D21" s="76"/>
      <c r="E21" s="77"/>
      <c r="F21" s="74"/>
      <c r="G21" s="78"/>
      <c r="H21" s="79">
        <f>SUM(H5:H20)</f>
        <v>229100</v>
      </c>
      <c r="I21" s="79">
        <f>SUM(I5:I19)</f>
        <v>0</v>
      </c>
      <c r="J21" s="80"/>
      <c r="K21" s="79">
        <f t="shared" ref="K21:Y21" si="2">SUM(K5:K20)</f>
        <v>0</v>
      </c>
      <c r="L21" s="79">
        <f t="shared" si="2"/>
        <v>121700</v>
      </c>
      <c r="M21" s="79">
        <f t="shared" si="2"/>
        <v>0</v>
      </c>
      <c r="N21" s="79">
        <f t="shared" si="2"/>
        <v>21000</v>
      </c>
      <c r="O21" s="79">
        <f t="shared" si="2"/>
        <v>0</v>
      </c>
      <c r="P21" s="79">
        <f t="shared" si="2"/>
        <v>0</v>
      </c>
      <c r="Q21" s="79">
        <f t="shared" si="2"/>
        <v>230</v>
      </c>
      <c r="R21" s="79">
        <f t="shared" si="2"/>
        <v>0</v>
      </c>
      <c r="S21" s="79">
        <f t="shared" si="2"/>
        <v>0</v>
      </c>
      <c r="T21" s="79">
        <f t="shared" si="2"/>
        <v>0</v>
      </c>
      <c r="U21" s="79">
        <f t="shared" si="2"/>
        <v>0</v>
      </c>
      <c r="V21" s="79">
        <f t="shared" si="2"/>
        <v>0</v>
      </c>
      <c r="W21" s="79">
        <f t="shared" si="2"/>
        <v>6000</v>
      </c>
      <c r="X21" s="79">
        <f t="shared" si="2"/>
        <v>0</v>
      </c>
      <c r="Y21" s="79">
        <f t="shared" si="2"/>
        <v>80170</v>
      </c>
      <c r="Z21" s="81"/>
      <c r="AA21" s="82">
        <f>+H21-Z21</f>
        <v>229100</v>
      </c>
    </row>
    <row r="22" spans="1:27" s="93" customFormat="1" ht="25.5" customHeight="1">
      <c r="A22" s="84"/>
      <c r="B22" s="85"/>
      <c r="C22" s="86"/>
      <c r="D22" s="87"/>
      <c r="E22" s="86"/>
      <c r="F22" s="88"/>
      <c r="G22" s="89"/>
      <c r="H22" s="90"/>
      <c r="I22" s="91"/>
      <c r="J22" s="91"/>
      <c r="K22" s="91"/>
      <c r="L22" s="91"/>
      <c r="M22" s="91"/>
      <c r="N22" s="91"/>
      <c r="O22" s="91"/>
      <c r="P22" s="91"/>
      <c r="Q22" s="91"/>
      <c r="R22" s="91"/>
      <c r="S22" s="91"/>
      <c r="T22" s="91"/>
      <c r="U22" s="91"/>
      <c r="V22" s="91"/>
      <c r="W22" s="91"/>
      <c r="X22" s="92"/>
      <c r="Z22" s="94"/>
    </row>
    <row r="23" spans="1:27" s="101" customFormat="1" ht="23.45" thickBot="1">
      <c r="A23" s="95" t="s">
        <v>87</v>
      </c>
      <c r="B23" s="95"/>
      <c r="C23" s="96"/>
      <c r="D23" s="97"/>
      <c r="E23" s="96"/>
      <c r="F23" s="98"/>
      <c r="G23" s="98"/>
      <c r="H23" s="98"/>
      <c r="I23" s="99"/>
      <c r="J23" s="80"/>
      <c r="K23" s="13"/>
      <c r="L23" s="13"/>
      <c r="M23" s="13"/>
      <c r="N23" s="13"/>
      <c r="O23" s="13"/>
      <c r="P23" s="13"/>
      <c r="Q23" s="13"/>
      <c r="R23" s="13"/>
      <c r="S23" s="13"/>
      <c r="T23" s="13"/>
      <c r="U23" s="13"/>
      <c r="V23" s="13"/>
      <c r="W23" s="13"/>
      <c r="X23" s="13"/>
      <c r="Y23" s="13"/>
      <c r="Z23" s="100"/>
    </row>
    <row r="24" spans="1:27" s="20" customFormat="1" ht="10.5" thickBot="1">
      <c r="C24" s="21"/>
      <c r="D24" s="4"/>
      <c r="E24" s="21"/>
      <c r="F24" s="102"/>
      <c r="G24" s="103"/>
      <c r="H24" s="104" t="s">
        <v>3</v>
      </c>
      <c r="I24" s="105"/>
      <c r="J24" s="106"/>
      <c r="K24" s="107"/>
      <c r="L24" s="108"/>
      <c r="M24" s="108"/>
      <c r="N24" s="108"/>
      <c r="O24" s="108"/>
      <c r="P24" s="108"/>
      <c r="Q24" s="108"/>
      <c r="R24" s="108"/>
      <c r="S24" s="108"/>
      <c r="T24" s="108"/>
      <c r="U24" s="108"/>
      <c r="V24" s="108"/>
      <c r="W24" s="108"/>
      <c r="X24" s="108"/>
      <c r="Y24" s="109"/>
      <c r="Z24" s="29"/>
    </row>
    <row r="25" spans="1:27" s="20" customFormat="1" ht="36">
      <c r="A25" s="110" t="s">
        <v>4</v>
      </c>
      <c r="B25" s="111" t="s">
        <v>5</v>
      </c>
      <c r="C25" s="31" t="s">
        <v>6</v>
      </c>
      <c r="D25" s="31" t="s">
        <v>7</v>
      </c>
      <c r="E25" s="32"/>
      <c r="F25" s="112"/>
      <c r="G25" s="112"/>
      <c r="H25" s="113" t="s">
        <v>11</v>
      </c>
      <c r="I25" s="114" t="s">
        <v>12</v>
      </c>
      <c r="J25" s="106"/>
      <c r="K25" s="115" t="s">
        <v>13</v>
      </c>
      <c r="L25" s="115" t="s">
        <v>14</v>
      </c>
      <c r="M25" s="115" t="s">
        <v>15</v>
      </c>
      <c r="N25" s="115" t="s">
        <v>16</v>
      </c>
      <c r="O25" s="115" t="s">
        <v>17</v>
      </c>
      <c r="P25" s="115" t="s">
        <v>18</v>
      </c>
      <c r="Q25" s="115" t="s">
        <v>19</v>
      </c>
      <c r="R25" s="115" t="s">
        <v>20</v>
      </c>
      <c r="S25" s="115" t="s">
        <v>21</v>
      </c>
      <c r="T25" s="115" t="s">
        <v>22</v>
      </c>
      <c r="U25" s="115" t="s">
        <v>23</v>
      </c>
      <c r="V25" s="115" t="s">
        <v>24</v>
      </c>
      <c r="W25" s="115" t="s">
        <v>25</v>
      </c>
      <c r="X25" s="115" t="s">
        <v>26</v>
      </c>
      <c r="Y25" s="115" t="s">
        <v>27</v>
      </c>
      <c r="Z25" s="29"/>
    </row>
    <row r="26" spans="1:27" ht="39.950000000000003">
      <c r="A26" s="341" t="s">
        <v>28</v>
      </c>
      <c r="B26" s="344" t="s">
        <v>88</v>
      </c>
      <c r="C26" s="40" t="s">
        <v>89</v>
      </c>
      <c r="D26" s="116" t="s">
        <v>90</v>
      </c>
      <c r="E26" s="117" t="s">
        <v>91</v>
      </c>
      <c r="F26" s="56">
        <v>46037</v>
      </c>
      <c r="G26" s="56">
        <v>46286</v>
      </c>
      <c r="H26" s="43">
        <f t="shared" ref="H26:H31" si="3">SUM(K26:Y26)</f>
        <v>5000</v>
      </c>
      <c r="I26" s="44"/>
      <c r="J26" s="45" t="s">
        <v>47</v>
      </c>
      <c r="K26" s="53"/>
      <c r="L26" s="53"/>
      <c r="M26" s="53"/>
      <c r="N26" s="53"/>
      <c r="O26" s="53"/>
      <c r="P26" s="53"/>
      <c r="Q26" s="53"/>
      <c r="R26" s="53"/>
      <c r="S26" s="53"/>
      <c r="T26" s="53"/>
      <c r="U26" s="53"/>
      <c r="V26" s="53"/>
      <c r="W26" s="53"/>
      <c r="X26" s="53"/>
      <c r="Y26" s="53">
        <v>5000</v>
      </c>
    </row>
    <row r="27" spans="1:27" ht="51">
      <c r="A27" s="342"/>
      <c r="B27" s="345"/>
      <c r="C27" s="40"/>
      <c r="D27" s="116" t="s">
        <v>92</v>
      </c>
      <c r="E27" s="117" t="s">
        <v>93</v>
      </c>
      <c r="F27" s="56">
        <v>46069</v>
      </c>
      <c r="G27" s="56">
        <v>46230</v>
      </c>
      <c r="H27" s="43">
        <f t="shared" si="3"/>
        <v>24000</v>
      </c>
      <c r="I27" s="44"/>
      <c r="J27" s="45"/>
      <c r="K27" s="53"/>
      <c r="L27" s="53">
        <v>20000</v>
      </c>
      <c r="M27" s="53"/>
      <c r="N27" s="53"/>
      <c r="O27" s="53"/>
      <c r="P27" s="53"/>
      <c r="Q27" s="53"/>
      <c r="R27" s="53"/>
      <c r="S27" s="53"/>
      <c r="T27" s="53"/>
      <c r="U27" s="53"/>
      <c r="V27" s="53"/>
      <c r="W27" s="53"/>
      <c r="X27" s="53"/>
      <c r="Y27" s="53">
        <v>4000</v>
      </c>
    </row>
    <row r="28" spans="1:27" ht="60">
      <c r="A28" s="342"/>
      <c r="B28" s="118" t="s">
        <v>94</v>
      </c>
      <c r="C28" s="40" t="s">
        <v>95</v>
      </c>
      <c r="D28" s="51" t="s">
        <v>96</v>
      </c>
      <c r="E28" s="117" t="s">
        <v>97</v>
      </c>
      <c r="F28" s="56">
        <v>46069</v>
      </c>
      <c r="G28" s="56">
        <v>46129</v>
      </c>
      <c r="H28" s="43">
        <f t="shared" si="3"/>
        <v>2000</v>
      </c>
      <c r="I28" s="43"/>
      <c r="J28" s="45" t="s">
        <v>47</v>
      </c>
      <c r="K28" s="53"/>
      <c r="L28" s="53"/>
      <c r="M28" s="53"/>
      <c r="N28" s="53"/>
      <c r="O28" s="53"/>
      <c r="P28" s="53"/>
      <c r="Q28" s="53"/>
      <c r="R28" s="53"/>
      <c r="S28" s="53"/>
      <c r="T28" s="53"/>
      <c r="U28" s="53"/>
      <c r="V28" s="53"/>
      <c r="W28" s="53"/>
      <c r="X28" s="53"/>
      <c r="Y28" s="53">
        <v>2000</v>
      </c>
    </row>
    <row r="29" spans="1:27" ht="41.1" customHeight="1">
      <c r="A29" s="342"/>
      <c r="B29" s="344" t="s">
        <v>98</v>
      </c>
      <c r="C29" s="119" t="s">
        <v>99</v>
      </c>
      <c r="D29" s="120" t="s">
        <v>100</v>
      </c>
      <c r="E29" s="117" t="s">
        <v>101</v>
      </c>
      <c r="F29" s="56">
        <v>46027</v>
      </c>
      <c r="G29" s="56">
        <v>46335</v>
      </c>
      <c r="H29" s="43">
        <f t="shared" si="3"/>
        <v>10000</v>
      </c>
      <c r="I29" s="43"/>
      <c r="J29" s="121" t="s">
        <v>47</v>
      </c>
      <c r="K29" s="53"/>
      <c r="L29" s="53">
        <v>5000</v>
      </c>
      <c r="M29" s="53"/>
      <c r="N29" s="53"/>
      <c r="O29" s="53"/>
      <c r="P29" s="53"/>
      <c r="Q29" s="53"/>
      <c r="R29" s="53"/>
      <c r="S29" s="53"/>
      <c r="T29" s="53"/>
      <c r="U29" s="53"/>
      <c r="V29" s="53"/>
      <c r="W29" s="53"/>
      <c r="X29" s="53"/>
      <c r="Y29" s="53">
        <v>5000</v>
      </c>
    </row>
    <row r="30" spans="1:27" ht="39.950000000000003">
      <c r="A30" s="342"/>
      <c r="B30" s="345"/>
      <c r="C30" s="119" t="s">
        <v>102</v>
      </c>
      <c r="D30" s="120" t="s">
        <v>103</v>
      </c>
      <c r="E30" s="117" t="s">
        <v>104</v>
      </c>
      <c r="F30" s="56">
        <v>46027</v>
      </c>
      <c r="G30" s="56">
        <v>46314</v>
      </c>
      <c r="H30" s="43">
        <f t="shared" si="3"/>
        <v>5000</v>
      </c>
      <c r="I30" s="43"/>
      <c r="J30" s="121"/>
      <c r="K30" s="53"/>
      <c r="L30" s="53"/>
      <c r="M30" s="53"/>
      <c r="N30" s="53"/>
      <c r="O30" s="53"/>
      <c r="P30" s="53"/>
      <c r="Q30" s="53"/>
      <c r="R30" s="53"/>
      <c r="S30" s="53"/>
      <c r="T30" s="53"/>
      <c r="U30" s="53"/>
      <c r="V30" s="53"/>
      <c r="W30" s="53"/>
      <c r="X30" s="53"/>
      <c r="Y30" s="53">
        <v>5000</v>
      </c>
    </row>
    <row r="31" spans="1:27" ht="39.950000000000003">
      <c r="A31" s="343"/>
      <c r="B31" s="346"/>
      <c r="C31" s="119" t="s">
        <v>105</v>
      </c>
      <c r="D31" s="255" t="s">
        <v>106</v>
      </c>
      <c r="E31" s="117" t="s">
        <v>107</v>
      </c>
      <c r="F31" s="42">
        <v>46034</v>
      </c>
      <c r="G31" s="42">
        <v>46233</v>
      </c>
      <c r="H31" s="43">
        <f t="shared" si="3"/>
        <v>20000</v>
      </c>
      <c r="I31" s="43"/>
      <c r="J31" s="121"/>
      <c r="K31" s="53"/>
      <c r="L31" s="53">
        <v>20000</v>
      </c>
      <c r="M31" s="53"/>
      <c r="N31" s="53"/>
      <c r="O31" s="53"/>
      <c r="P31" s="53"/>
      <c r="Q31" s="53"/>
      <c r="R31" s="53"/>
      <c r="S31" s="53"/>
      <c r="T31" s="53"/>
      <c r="U31" s="53"/>
      <c r="V31" s="53"/>
      <c r="W31" s="53"/>
      <c r="X31" s="53"/>
      <c r="Y31" s="53"/>
    </row>
    <row r="32" spans="1:27" ht="73.5" customHeight="1">
      <c r="A32" s="208" t="s">
        <v>108</v>
      </c>
      <c r="B32" s="179" t="s">
        <v>88</v>
      </c>
      <c r="C32" s="40" t="s">
        <v>109</v>
      </c>
      <c r="D32" s="120" t="s">
        <v>110</v>
      </c>
      <c r="E32" s="117" t="s">
        <v>111</v>
      </c>
      <c r="F32" s="56">
        <v>46023</v>
      </c>
      <c r="G32" s="56">
        <v>46203</v>
      </c>
      <c r="H32" s="43">
        <f>SUM(J32:Y32)</f>
        <v>512.82051282051282</v>
      </c>
      <c r="I32" s="207"/>
      <c r="J32" s="211"/>
      <c r="K32" s="53"/>
      <c r="L32" s="53"/>
      <c r="M32" s="53"/>
      <c r="N32" s="53"/>
      <c r="O32" s="53"/>
      <c r="P32" s="53"/>
      <c r="Q32" s="53"/>
      <c r="R32" s="53"/>
      <c r="S32" s="53"/>
      <c r="T32" s="53"/>
      <c r="U32" s="53"/>
      <c r="V32" s="53"/>
      <c r="W32" s="53"/>
      <c r="X32" s="53"/>
      <c r="Y32" s="53">
        <f>10000/19.5</f>
        <v>512.82051282051282</v>
      </c>
      <c r="Z32" s="19"/>
    </row>
    <row r="33" spans="1:26" ht="41.45" customHeight="1">
      <c r="A33" s="212"/>
      <c r="B33" s="367" t="s">
        <v>94</v>
      </c>
      <c r="C33" s="188" t="s">
        <v>112</v>
      </c>
      <c r="D33" s="51" t="s">
        <v>113</v>
      </c>
      <c r="E33" s="117" t="s">
        <v>114</v>
      </c>
      <c r="F33" s="56">
        <v>46023</v>
      </c>
      <c r="G33" s="56">
        <v>46203</v>
      </c>
      <c r="H33" s="43">
        <f>SUM(J33:Y33)</f>
        <v>4970.9743589743593</v>
      </c>
      <c r="I33" s="207"/>
      <c r="J33" s="211"/>
      <c r="K33" s="53"/>
      <c r="L33" s="53"/>
      <c r="M33" s="53"/>
      <c r="N33" s="53"/>
      <c r="O33" s="53"/>
      <c r="P33" s="53"/>
      <c r="Q33" s="53"/>
      <c r="R33" s="53"/>
      <c r="S33" s="53"/>
      <c r="T33" s="53"/>
      <c r="U33" s="53"/>
      <c r="V33" s="53"/>
      <c r="W33" s="53"/>
      <c r="X33" s="53"/>
      <c r="Y33" s="53">
        <f>96934/19.5</f>
        <v>4970.9743589743593</v>
      </c>
      <c r="Z33" s="19"/>
    </row>
    <row r="34" spans="1:26" ht="30">
      <c r="A34" s="212"/>
      <c r="B34" s="367"/>
      <c r="C34" s="188" t="s">
        <v>115</v>
      </c>
      <c r="D34" s="51" t="s">
        <v>116</v>
      </c>
      <c r="E34" s="117" t="s">
        <v>117</v>
      </c>
      <c r="F34" s="56">
        <v>46023</v>
      </c>
      <c r="G34" s="56">
        <v>46203</v>
      </c>
      <c r="H34" s="43">
        <f>SUM(J34:Y34)</f>
        <v>517.76</v>
      </c>
      <c r="I34" s="207"/>
      <c r="J34" s="211"/>
      <c r="K34" s="53"/>
      <c r="L34" s="53"/>
      <c r="M34" s="53"/>
      <c r="N34" s="53"/>
      <c r="O34" s="53"/>
      <c r="P34" s="53"/>
      <c r="Q34" s="53"/>
      <c r="R34" s="53"/>
      <c r="S34" s="53"/>
      <c r="T34" s="53"/>
      <c r="U34" s="53"/>
      <c r="V34" s="53"/>
      <c r="W34" s="53"/>
      <c r="X34" s="53"/>
      <c r="Y34" s="53">
        <v>517.76</v>
      </c>
      <c r="Z34" s="19"/>
    </row>
    <row r="35" spans="1:26" ht="50.1">
      <c r="A35" s="213"/>
      <c r="B35" s="188" t="s">
        <v>98</v>
      </c>
      <c r="C35" s="40" t="s">
        <v>118</v>
      </c>
      <c r="D35" s="51" t="s">
        <v>119</v>
      </c>
      <c r="E35" s="117" t="s">
        <v>120</v>
      </c>
      <c r="F35" s="56">
        <v>46023</v>
      </c>
      <c r="G35" s="56">
        <v>46203</v>
      </c>
      <c r="H35" s="43">
        <f>SUM(J35:Y35)</f>
        <v>1130</v>
      </c>
      <c r="I35" s="207"/>
      <c r="J35" s="211"/>
      <c r="K35" s="53"/>
      <c r="L35" s="53"/>
      <c r="M35" s="53"/>
      <c r="N35" s="53"/>
      <c r="O35" s="53"/>
      <c r="P35" s="53"/>
      <c r="Q35" s="53"/>
      <c r="R35" s="53"/>
      <c r="S35" s="53"/>
      <c r="T35" s="53"/>
      <c r="U35" s="53"/>
      <c r="V35" s="53"/>
      <c r="W35" s="53"/>
      <c r="X35" s="53"/>
      <c r="Y35" s="53">
        <v>1130</v>
      </c>
      <c r="Z35" s="19"/>
    </row>
    <row r="36" spans="1:26" ht="74.45" customHeight="1">
      <c r="A36" s="363" t="s">
        <v>81</v>
      </c>
      <c r="B36" s="205" t="s">
        <v>88</v>
      </c>
      <c r="C36" s="40" t="s">
        <v>121</v>
      </c>
      <c r="D36" s="51" t="s">
        <v>122</v>
      </c>
      <c r="E36" s="117" t="s">
        <v>123</v>
      </c>
      <c r="F36" s="56">
        <v>46023</v>
      </c>
      <c r="G36" s="56">
        <v>46234</v>
      </c>
      <c r="H36" s="43">
        <f t="shared" ref="H36:H42" si="4">SUM(K36:Y36)</f>
        <v>0</v>
      </c>
      <c r="I36" s="214"/>
      <c r="J36" s="155"/>
      <c r="K36" s="43"/>
      <c r="L36" s="53"/>
      <c r="M36" s="53"/>
      <c r="N36" s="53"/>
      <c r="O36" s="53"/>
      <c r="P36" s="53"/>
      <c r="Q36" s="53"/>
      <c r="R36" s="53"/>
      <c r="S36" s="53"/>
      <c r="T36" s="53"/>
      <c r="U36" s="53"/>
      <c r="V36" s="53"/>
      <c r="W36" s="53"/>
      <c r="X36" s="53"/>
      <c r="Y36" s="53"/>
    </row>
    <row r="37" spans="1:26" ht="55.5" customHeight="1">
      <c r="A37" s="363"/>
      <c r="B37" s="368" t="s">
        <v>124</v>
      </c>
      <c r="C37" s="215" t="s">
        <v>125</v>
      </c>
      <c r="D37" s="233" t="s">
        <v>126</v>
      </c>
      <c r="E37" s="117" t="s">
        <v>127</v>
      </c>
      <c r="F37" s="56">
        <v>46023</v>
      </c>
      <c r="G37" s="56">
        <v>46203</v>
      </c>
      <c r="H37" s="43">
        <f t="shared" si="4"/>
        <v>4740</v>
      </c>
      <c r="I37" s="214"/>
      <c r="J37" s="155"/>
      <c r="K37" s="43"/>
      <c r="L37" s="53">
        <v>3400</v>
      </c>
      <c r="M37" s="53"/>
      <c r="N37" s="53">
        <v>600</v>
      </c>
      <c r="O37" s="53"/>
      <c r="P37" s="53"/>
      <c r="Q37" s="53">
        <v>110</v>
      </c>
      <c r="R37" s="53"/>
      <c r="S37" s="53"/>
      <c r="T37" s="53"/>
      <c r="U37" s="53"/>
      <c r="V37" s="53"/>
      <c r="W37" s="53">
        <v>170</v>
      </c>
      <c r="X37" s="53">
        <v>120</v>
      </c>
      <c r="Y37" s="53">
        <v>340</v>
      </c>
    </row>
    <row r="38" spans="1:26" ht="36.6" customHeight="1">
      <c r="A38" s="363"/>
      <c r="B38" s="369"/>
      <c r="C38" s="188" t="s">
        <v>128</v>
      </c>
      <c r="D38" s="256" t="s">
        <v>129</v>
      </c>
      <c r="E38" s="117" t="s">
        <v>130</v>
      </c>
      <c r="F38" s="56">
        <v>46023</v>
      </c>
      <c r="G38" s="56">
        <v>46142</v>
      </c>
      <c r="H38" s="43">
        <f t="shared" si="4"/>
        <v>0</v>
      </c>
      <c r="I38" s="207"/>
      <c r="J38" s="155"/>
      <c r="K38" s="43"/>
      <c r="L38" s="53"/>
      <c r="M38" s="53"/>
      <c r="N38" s="53">
        <v>0</v>
      </c>
      <c r="O38" s="53"/>
      <c r="P38" s="53"/>
      <c r="Q38" s="53">
        <v>0</v>
      </c>
      <c r="R38" s="53"/>
      <c r="S38" s="53"/>
      <c r="T38" s="53"/>
      <c r="U38" s="53"/>
      <c r="V38" s="53"/>
      <c r="W38" s="53"/>
      <c r="X38" s="53"/>
      <c r="Y38" s="53"/>
    </row>
    <row r="39" spans="1:26" ht="20.100000000000001">
      <c r="A39" s="363"/>
      <c r="B39" s="369"/>
      <c r="C39" s="216" t="s">
        <v>131</v>
      </c>
      <c r="D39" s="256" t="s">
        <v>132</v>
      </c>
      <c r="E39" s="117" t="s">
        <v>133</v>
      </c>
      <c r="F39" s="56">
        <v>46023</v>
      </c>
      <c r="G39" s="55" t="s">
        <v>56</v>
      </c>
      <c r="H39" s="43">
        <f t="shared" si="4"/>
        <v>5830</v>
      </c>
      <c r="I39" s="207"/>
      <c r="J39" s="155"/>
      <c r="K39" s="43"/>
      <c r="L39" s="53">
        <v>3400</v>
      </c>
      <c r="M39" s="53"/>
      <c r="N39" s="53">
        <v>820</v>
      </c>
      <c r="O39" s="53"/>
      <c r="P39" s="53"/>
      <c r="Q39" s="53">
        <v>410</v>
      </c>
      <c r="R39" s="53"/>
      <c r="S39" s="53">
        <v>160</v>
      </c>
      <c r="T39" s="53"/>
      <c r="U39" s="53">
        <v>360</v>
      </c>
      <c r="V39" s="53"/>
      <c r="W39" s="53"/>
      <c r="X39" s="53">
        <v>160</v>
      </c>
      <c r="Y39" s="53">
        <v>520</v>
      </c>
    </row>
    <row r="40" spans="1:26" ht="65.099999999999994" customHeight="1">
      <c r="A40" s="363"/>
      <c r="B40" s="319" t="s">
        <v>134</v>
      </c>
      <c r="C40" s="217"/>
      <c r="D40" s="51" t="s">
        <v>135</v>
      </c>
      <c r="E40" s="117" t="s">
        <v>136</v>
      </c>
      <c r="F40" s="56">
        <v>46023</v>
      </c>
      <c r="G40" s="55" t="s">
        <v>56</v>
      </c>
      <c r="H40" s="43">
        <f t="shared" si="4"/>
        <v>5540</v>
      </c>
      <c r="I40" s="207"/>
      <c r="J40" s="155"/>
      <c r="K40" s="43"/>
      <c r="L40" s="53">
        <v>3500</v>
      </c>
      <c r="M40" s="53"/>
      <c r="N40" s="53">
        <v>900</v>
      </c>
      <c r="O40" s="53"/>
      <c r="P40" s="53"/>
      <c r="Q40" s="53">
        <v>210</v>
      </c>
      <c r="R40" s="53"/>
      <c r="S40" s="53">
        <v>120</v>
      </c>
      <c r="T40" s="53"/>
      <c r="U40" s="53"/>
      <c r="V40" s="53"/>
      <c r="W40" s="53"/>
      <c r="X40" s="53">
        <v>210</v>
      </c>
      <c r="Y40" s="53">
        <v>600</v>
      </c>
    </row>
    <row r="41" spans="1:26" ht="48.75" customHeight="1">
      <c r="A41" s="363"/>
      <c r="B41" s="319"/>
      <c r="C41" s="217"/>
      <c r="D41" s="51" t="s">
        <v>137</v>
      </c>
      <c r="E41" s="117" t="s">
        <v>138</v>
      </c>
      <c r="F41" s="56">
        <v>46023</v>
      </c>
      <c r="G41" s="56">
        <v>46295</v>
      </c>
      <c r="H41" s="43">
        <f t="shared" si="4"/>
        <v>20010</v>
      </c>
      <c r="I41" s="207"/>
      <c r="J41" s="155"/>
      <c r="K41" s="43"/>
      <c r="L41" s="53">
        <v>16900</v>
      </c>
      <c r="M41" s="53"/>
      <c r="N41" s="53">
        <v>220</v>
      </c>
      <c r="O41" s="53"/>
      <c r="P41" s="53"/>
      <c r="Q41" s="53">
        <v>480</v>
      </c>
      <c r="R41" s="53"/>
      <c r="S41" s="53">
        <v>120</v>
      </c>
      <c r="T41" s="53"/>
      <c r="U41" s="53"/>
      <c r="V41" s="53"/>
      <c r="W41" s="53">
        <v>1200</v>
      </c>
      <c r="X41" s="53">
        <v>160</v>
      </c>
      <c r="Y41" s="53">
        <v>930</v>
      </c>
    </row>
    <row r="42" spans="1:26" ht="48.75" customHeight="1">
      <c r="A42" s="363"/>
      <c r="B42" s="319"/>
      <c r="C42" s="248"/>
      <c r="D42" s="257" t="s">
        <v>139</v>
      </c>
      <c r="E42" s="219"/>
      <c r="F42" s="56">
        <v>46023</v>
      </c>
      <c r="G42" s="246" t="s">
        <v>56</v>
      </c>
      <c r="H42" s="43">
        <f t="shared" si="4"/>
        <v>19590</v>
      </c>
      <c r="I42" s="220"/>
      <c r="J42" s="301"/>
      <c r="K42" s="43"/>
      <c r="L42" s="53">
        <v>16900</v>
      </c>
      <c r="M42" s="53"/>
      <c r="N42" s="53">
        <v>820</v>
      </c>
      <c r="O42" s="53"/>
      <c r="P42" s="53">
        <v>1450</v>
      </c>
      <c r="Q42" s="53">
        <v>420</v>
      </c>
      <c r="R42" s="53"/>
      <c r="S42" s="53"/>
      <c r="T42" s="53"/>
      <c r="U42" s="53"/>
      <c r="V42" s="53"/>
      <c r="W42" s="53"/>
      <c r="X42" s="53"/>
      <c r="Y42" s="53"/>
    </row>
    <row r="43" spans="1:26" s="159" customFormat="1" ht="71.25">
      <c r="A43" s="360" t="s">
        <v>140</v>
      </c>
      <c r="B43" s="264" t="s">
        <v>141</v>
      </c>
      <c r="C43" s="265" t="s">
        <v>142</v>
      </c>
      <c r="D43" s="272" t="s">
        <v>143</v>
      </c>
      <c r="E43" s="41" t="s">
        <v>144</v>
      </c>
      <c r="F43" s="209">
        <v>46023</v>
      </c>
      <c r="G43" s="210">
        <v>46203</v>
      </c>
      <c r="H43" s="178">
        <v>5128.2051282051279</v>
      </c>
      <c r="I43" s="185"/>
      <c r="J43" s="155"/>
      <c r="K43" s="43"/>
      <c r="L43" s="53"/>
      <c r="M43" s="53"/>
      <c r="N43" s="53"/>
      <c r="O43" s="53"/>
      <c r="P43" s="53"/>
      <c r="Q43" s="53"/>
      <c r="R43" s="53"/>
      <c r="S43" s="53"/>
      <c r="T43" s="53"/>
      <c r="U43" s="53"/>
      <c r="V43" s="53"/>
      <c r="W43" s="53"/>
      <c r="X43" s="53"/>
      <c r="Y43" s="53">
        <f>H43</f>
        <v>5128.2051282051279</v>
      </c>
      <c r="Z43" s="227"/>
    </row>
    <row r="44" spans="1:26" ht="41.25">
      <c r="A44" s="360"/>
      <c r="B44" s="361" t="s">
        <v>145</v>
      </c>
      <c r="C44" s="266" t="s">
        <v>146</v>
      </c>
      <c r="D44" s="273" t="s">
        <v>147</v>
      </c>
      <c r="E44" s="267" t="s">
        <v>148</v>
      </c>
      <c r="F44" s="268">
        <v>46023</v>
      </c>
      <c r="G44" s="269">
        <v>46295</v>
      </c>
      <c r="H44" s="178">
        <v>20512.820512820512</v>
      </c>
      <c r="I44" s="207"/>
      <c r="J44" s="155"/>
      <c r="K44" s="43"/>
      <c r="L44" s="53"/>
      <c r="M44" s="53"/>
      <c r="N44" s="53"/>
      <c r="O44" s="53"/>
      <c r="P44" s="53"/>
      <c r="Q44" s="53"/>
      <c r="R44" s="53"/>
      <c r="S44" s="53"/>
      <c r="T44" s="53"/>
      <c r="U44" s="53"/>
      <c r="V44" s="53"/>
      <c r="W44" s="53"/>
      <c r="X44" s="53"/>
      <c r="Y44" s="53">
        <f>H44</f>
        <v>20512.820512820512</v>
      </c>
    </row>
    <row r="45" spans="1:26" ht="20.100000000000001">
      <c r="A45" s="360"/>
      <c r="B45" s="361"/>
      <c r="C45" s="329" t="s">
        <v>149</v>
      </c>
      <c r="D45" s="272" t="s">
        <v>150</v>
      </c>
      <c r="E45" s="270" t="s">
        <v>151</v>
      </c>
      <c r="F45" s="268">
        <v>46023</v>
      </c>
      <c r="G45" s="269">
        <v>46387</v>
      </c>
      <c r="H45" s="178">
        <v>7692.3076923076924</v>
      </c>
      <c r="I45" s="207"/>
      <c r="J45" s="155"/>
      <c r="K45" s="43"/>
      <c r="L45" s="53"/>
      <c r="M45" s="53"/>
      <c r="N45" s="53"/>
      <c r="O45" s="53"/>
      <c r="P45" s="53"/>
      <c r="Q45" s="53"/>
      <c r="R45" s="53"/>
      <c r="S45" s="53"/>
      <c r="T45" s="53"/>
      <c r="U45" s="53"/>
      <c r="V45" s="53"/>
      <c r="W45" s="53"/>
      <c r="X45" s="53"/>
      <c r="Y45" s="53">
        <f>H45</f>
        <v>7692.3076923076924</v>
      </c>
    </row>
    <row r="46" spans="1:26" ht="39.950000000000003">
      <c r="A46" s="360"/>
      <c r="B46" s="361"/>
      <c r="C46" s="329"/>
      <c r="D46" s="272" t="s">
        <v>152</v>
      </c>
      <c r="E46" s="270" t="s">
        <v>153</v>
      </c>
      <c r="F46" s="268">
        <v>46023</v>
      </c>
      <c r="G46" s="269">
        <v>46203</v>
      </c>
      <c r="H46" s="271">
        <v>12820.51282051282</v>
      </c>
      <c r="I46" s="207"/>
      <c r="J46" s="155"/>
      <c r="K46" s="43"/>
      <c r="L46" s="53">
        <f>H46</f>
        <v>12820.51282051282</v>
      </c>
      <c r="M46" s="53"/>
      <c r="N46" s="53"/>
      <c r="O46" s="53"/>
      <c r="P46" s="53"/>
      <c r="Q46" s="53"/>
      <c r="R46" s="53"/>
      <c r="S46" s="53"/>
      <c r="T46" s="53"/>
      <c r="U46" s="53"/>
      <c r="V46" s="53"/>
      <c r="W46" s="53"/>
      <c r="X46" s="53"/>
      <c r="Y46" s="53"/>
    </row>
    <row r="47" spans="1:26" ht="50.1">
      <c r="A47" s="360"/>
      <c r="B47" s="361"/>
      <c r="C47" s="329"/>
      <c r="D47" s="272" t="s">
        <v>154</v>
      </c>
      <c r="E47" s="270" t="s">
        <v>155</v>
      </c>
      <c r="F47" s="268">
        <v>46023</v>
      </c>
      <c r="G47" s="269">
        <v>46387</v>
      </c>
      <c r="H47" s="271">
        <v>12820.51282051282</v>
      </c>
      <c r="I47" s="207"/>
      <c r="J47" s="155"/>
      <c r="K47" s="43"/>
      <c r="L47" s="53"/>
      <c r="M47" s="53"/>
      <c r="N47" s="53"/>
      <c r="O47" s="53"/>
      <c r="P47" s="53"/>
      <c r="Q47" s="53"/>
      <c r="R47" s="53"/>
      <c r="S47" s="53"/>
      <c r="T47" s="53"/>
      <c r="U47" s="53"/>
      <c r="V47" s="53"/>
      <c r="W47" s="53"/>
      <c r="X47" s="53"/>
      <c r="Y47" s="53">
        <f>H47</f>
        <v>12820.51282051282</v>
      </c>
    </row>
    <row r="48" spans="1:26" ht="39.950000000000003">
      <c r="A48" s="360"/>
      <c r="B48" s="361"/>
      <c r="C48" s="329"/>
      <c r="D48" s="272" t="s">
        <v>156</v>
      </c>
      <c r="E48" s="270" t="s">
        <v>101</v>
      </c>
      <c r="F48" s="268">
        <v>46023</v>
      </c>
      <c r="G48" s="269">
        <v>46387</v>
      </c>
      <c r="H48" s="178">
        <v>7435.8974358974356</v>
      </c>
      <c r="I48" s="207"/>
      <c r="J48" s="155"/>
      <c r="K48" s="43"/>
      <c r="L48" s="53"/>
      <c r="M48" s="53"/>
      <c r="N48" s="53"/>
      <c r="O48" s="53"/>
      <c r="P48" s="53"/>
      <c r="Q48" s="53"/>
      <c r="R48" s="53"/>
      <c r="S48" s="53"/>
      <c r="T48" s="53"/>
      <c r="U48" s="53"/>
      <c r="V48" s="53"/>
      <c r="W48" s="53"/>
      <c r="X48" s="53"/>
      <c r="Y48" s="53">
        <f>H48</f>
        <v>7435.8974358974356</v>
      </c>
    </row>
    <row r="49" spans="1:27" ht="12.6">
      <c r="F49" s="5"/>
      <c r="G49" s="5"/>
      <c r="H49" s="6"/>
      <c r="I49" s="5"/>
      <c r="J49" s="123"/>
      <c r="K49" s="5"/>
      <c r="L49" s="5"/>
      <c r="M49" s="5"/>
      <c r="N49" s="5"/>
      <c r="O49" s="5"/>
      <c r="P49" s="5"/>
      <c r="Q49" s="5"/>
      <c r="R49" s="5"/>
      <c r="S49" s="5"/>
      <c r="T49" s="5"/>
      <c r="U49" s="5"/>
      <c r="V49" s="5"/>
      <c r="W49" s="5"/>
      <c r="X49" s="5"/>
      <c r="Y49" s="5"/>
    </row>
    <row r="50" spans="1:27" s="133" customFormat="1">
      <c r="A50" s="124"/>
      <c r="B50" s="124" t="s">
        <v>157</v>
      </c>
      <c r="C50" s="125"/>
      <c r="D50" s="126"/>
      <c r="E50" s="125"/>
      <c r="F50" s="127"/>
      <c r="G50" s="127"/>
      <c r="H50" s="128">
        <f>SUM(H26:H48)</f>
        <v>195251.81128205126</v>
      </c>
      <c r="I50" s="128">
        <f>SUM(I26:I31)</f>
        <v>0</v>
      </c>
      <c r="J50" s="129"/>
      <c r="K50" s="130">
        <f>SUM(K26:K48)</f>
        <v>0</v>
      </c>
      <c r="L50" s="130">
        <f t="shared" ref="L50:Y50" si="5">SUM(L26:L48)</f>
        <v>101920.51282051281</v>
      </c>
      <c r="M50" s="130">
        <f t="shared" si="5"/>
        <v>0</v>
      </c>
      <c r="N50" s="130">
        <f t="shared" si="5"/>
        <v>3360</v>
      </c>
      <c r="O50" s="130">
        <f t="shared" si="5"/>
        <v>0</v>
      </c>
      <c r="P50" s="130">
        <f t="shared" si="5"/>
        <v>1450</v>
      </c>
      <c r="Q50" s="130">
        <f t="shared" si="5"/>
        <v>1630</v>
      </c>
      <c r="R50" s="130">
        <f t="shared" si="5"/>
        <v>0</v>
      </c>
      <c r="S50" s="130">
        <f t="shared" si="5"/>
        <v>400</v>
      </c>
      <c r="T50" s="130">
        <f t="shared" si="5"/>
        <v>0</v>
      </c>
      <c r="U50" s="130">
        <f t="shared" si="5"/>
        <v>360</v>
      </c>
      <c r="V50" s="130">
        <f t="shared" si="5"/>
        <v>0</v>
      </c>
      <c r="W50" s="130">
        <f t="shared" si="5"/>
        <v>1370</v>
      </c>
      <c r="X50" s="130">
        <f t="shared" si="5"/>
        <v>650</v>
      </c>
      <c r="Y50" s="130">
        <f t="shared" si="5"/>
        <v>84111.298461538463</v>
      </c>
      <c r="Z50" s="131"/>
      <c r="AA50" s="132">
        <f>H50-Z50</f>
        <v>195251.81128205126</v>
      </c>
    </row>
    <row r="51" spans="1:27" s="93" customFormat="1" ht="25.5" customHeight="1">
      <c r="A51" s="84"/>
      <c r="B51" s="85"/>
      <c r="C51" s="86"/>
      <c r="D51" s="87"/>
      <c r="E51" s="86"/>
      <c r="F51" s="88"/>
      <c r="G51" s="89"/>
      <c r="H51" s="90"/>
      <c r="I51" s="91"/>
      <c r="J51" s="91"/>
      <c r="K51" s="91"/>
      <c r="L51" s="91"/>
      <c r="M51" s="91"/>
      <c r="N51" s="91"/>
      <c r="O51" s="91"/>
      <c r="P51" s="91"/>
      <c r="Q51" s="91"/>
      <c r="R51" s="91"/>
      <c r="S51" s="91"/>
      <c r="T51" s="91"/>
      <c r="U51" s="91"/>
      <c r="V51" s="91"/>
      <c r="W51" s="91"/>
      <c r="X51" s="92"/>
      <c r="Z51" s="94"/>
    </row>
    <row r="52" spans="1:27" s="101" customFormat="1" ht="23.45" thickBot="1">
      <c r="A52" s="134" t="s">
        <v>158</v>
      </c>
      <c r="B52" s="135"/>
      <c r="C52" s="135"/>
      <c r="D52" s="136"/>
      <c r="E52" s="135"/>
      <c r="F52" s="137"/>
      <c r="G52" s="137"/>
      <c r="H52" s="138"/>
      <c r="I52" s="137"/>
      <c r="J52" s="7"/>
      <c r="K52" s="137"/>
      <c r="L52" s="137"/>
      <c r="M52" s="137"/>
      <c r="N52" s="137"/>
      <c r="O52" s="137"/>
      <c r="P52" s="137"/>
      <c r="Q52" s="137"/>
      <c r="R52" s="137"/>
      <c r="S52" s="137"/>
      <c r="T52" s="137"/>
      <c r="U52" s="137"/>
      <c r="V52" s="137"/>
      <c r="W52" s="137"/>
      <c r="X52" s="137"/>
      <c r="Y52" s="137"/>
      <c r="Z52" s="100"/>
    </row>
    <row r="53" spans="1:27" s="20" customFormat="1" ht="10.5" thickBot="1">
      <c r="C53" s="21"/>
      <c r="D53" s="4"/>
      <c r="E53" s="21"/>
      <c r="F53" s="102"/>
      <c r="G53" s="103"/>
      <c r="H53" s="104" t="s">
        <v>3</v>
      </c>
      <c r="I53" s="105"/>
      <c r="J53" s="106"/>
      <c r="K53" s="139"/>
      <c r="L53" s="139"/>
      <c r="M53" s="139"/>
      <c r="N53" s="139"/>
      <c r="O53" s="139"/>
      <c r="P53" s="139"/>
      <c r="Q53" s="139"/>
      <c r="R53" s="139"/>
      <c r="S53" s="139"/>
      <c r="T53" s="139"/>
      <c r="U53" s="139"/>
      <c r="V53" s="139"/>
      <c r="W53" s="139"/>
      <c r="X53" s="139"/>
      <c r="Y53" s="140"/>
      <c r="Z53" s="29"/>
    </row>
    <row r="54" spans="1:27" s="20" customFormat="1" ht="36">
      <c r="A54" s="110" t="s">
        <v>4</v>
      </c>
      <c r="B54" s="111" t="s">
        <v>5</v>
      </c>
      <c r="C54" s="31" t="s">
        <v>6</v>
      </c>
      <c r="D54" s="31" t="s">
        <v>7</v>
      </c>
      <c r="E54" s="32" t="s">
        <v>8</v>
      </c>
      <c r="F54" s="141"/>
      <c r="G54" s="112"/>
      <c r="H54" s="113" t="s">
        <v>11</v>
      </c>
      <c r="I54" s="114" t="s">
        <v>12</v>
      </c>
      <c r="J54" s="142"/>
      <c r="K54" s="143" t="s">
        <v>13</v>
      </c>
      <c r="L54" s="144" t="s">
        <v>14</v>
      </c>
      <c r="M54" s="144" t="s">
        <v>15</v>
      </c>
      <c r="N54" s="144" t="s">
        <v>16</v>
      </c>
      <c r="O54" s="144" t="s">
        <v>17</v>
      </c>
      <c r="P54" s="144" t="s">
        <v>18</v>
      </c>
      <c r="Q54" s="144" t="s">
        <v>19</v>
      </c>
      <c r="R54" s="144" t="s">
        <v>20</v>
      </c>
      <c r="S54" s="144" t="s">
        <v>21</v>
      </c>
      <c r="T54" s="144" t="s">
        <v>22</v>
      </c>
      <c r="U54" s="144" t="s">
        <v>23</v>
      </c>
      <c r="V54" s="144" t="s">
        <v>24</v>
      </c>
      <c r="W54" s="144" t="s">
        <v>25</v>
      </c>
      <c r="X54" s="145" t="s">
        <v>26</v>
      </c>
      <c r="Y54" s="146" t="s">
        <v>27</v>
      </c>
      <c r="Z54" s="29"/>
    </row>
    <row r="55" spans="1:27" s="20" customFormat="1" ht="50.1">
      <c r="A55" s="347" t="s">
        <v>28</v>
      </c>
      <c r="B55" s="147" t="s">
        <v>159</v>
      </c>
      <c r="C55" s="148" t="s">
        <v>160</v>
      </c>
      <c r="D55" s="259" t="s">
        <v>161</v>
      </c>
      <c r="E55" s="117" t="s">
        <v>162</v>
      </c>
      <c r="F55" s="42">
        <v>46153</v>
      </c>
      <c r="G55" s="42">
        <v>46342</v>
      </c>
      <c r="H55" s="43">
        <f t="shared" ref="H55:H58" si="6">SUM(K55:Y55)</f>
        <v>40000</v>
      </c>
      <c r="I55" s="43" t="s">
        <v>47</v>
      </c>
      <c r="J55" s="149"/>
      <c r="K55" s="43"/>
      <c r="L55" s="53">
        <v>40000</v>
      </c>
      <c r="M55" s="53"/>
      <c r="N55" s="53"/>
      <c r="O55" s="53"/>
      <c r="P55" s="53"/>
      <c r="Q55" s="53"/>
      <c r="R55" s="53"/>
      <c r="S55" s="53"/>
      <c r="T55" s="53"/>
      <c r="U55" s="53"/>
      <c r="V55" s="53"/>
      <c r="W55" s="53"/>
      <c r="X55" s="53"/>
      <c r="Y55" s="53"/>
      <c r="Z55" s="18"/>
    </row>
    <row r="56" spans="1:27" s="101" customFormat="1" ht="41.45" customHeight="1">
      <c r="A56" s="348"/>
      <c r="B56" s="151" t="s">
        <v>163</v>
      </c>
      <c r="C56" s="152" t="s">
        <v>164</v>
      </c>
      <c r="D56" s="152" t="s">
        <v>165</v>
      </c>
      <c r="E56" s="153" t="s">
        <v>166</v>
      </c>
      <c r="F56" s="182">
        <v>46048</v>
      </c>
      <c r="G56" s="154">
        <v>46233</v>
      </c>
      <c r="H56" s="43">
        <f t="shared" si="6"/>
        <v>10000</v>
      </c>
      <c r="I56" s="43"/>
      <c r="J56" s="155"/>
      <c r="K56" s="43"/>
      <c r="L56" s="53">
        <v>10000</v>
      </c>
      <c r="M56" s="53"/>
      <c r="N56" s="53"/>
      <c r="O56" s="53"/>
      <c r="P56" s="53"/>
      <c r="Q56" s="53"/>
      <c r="R56" s="53"/>
      <c r="S56" s="53"/>
      <c r="T56" s="53"/>
      <c r="U56" s="53"/>
      <c r="V56" s="53"/>
      <c r="W56" s="53"/>
      <c r="X56" s="53"/>
      <c r="Y56" s="53"/>
      <c r="Z56" s="100"/>
    </row>
    <row r="57" spans="1:27" s="101" customFormat="1" ht="55.5" customHeight="1">
      <c r="A57" s="348"/>
      <c r="B57" s="156" t="s">
        <v>167</v>
      </c>
      <c r="C57" s="157" t="s">
        <v>168</v>
      </c>
      <c r="D57" s="260" t="s">
        <v>168</v>
      </c>
      <c r="E57" s="153" t="s">
        <v>169</v>
      </c>
      <c r="F57" s="182">
        <v>46028</v>
      </c>
      <c r="G57" s="154">
        <v>46387</v>
      </c>
      <c r="H57" s="43">
        <f t="shared" si="6"/>
        <v>3000</v>
      </c>
      <c r="I57" s="43"/>
      <c r="J57" s="155"/>
      <c r="K57" s="43"/>
      <c r="L57" s="53"/>
      <c r="M57" s="53"/>
      <c r="N57" s="53"/>
      <c r="O57" s="53"/>
      <c r="P57" s="53"/>
      <c r="Q57" s="53"/>
      <c r="R57" s="53"/>
      <c r="S57" s="53"/>
      <c r="T57" s="53"/>
      <c r="U57" s="53"/>
      <c r="V57" s="53"/>
      <c r="W57" s="53"/>
      <c r="X57" s="53"/>
      <c r="Y57" s="53">
        <v>3000</v>
      </c>
      <c r="Z57" s="100"/>
    </row>
    <row r="58" spans="1:27" s="159" customFormat="1" ht="39.950000000000003">
      <c r="A58" s="348"/>
      <c r="B58" s="147" t="s">
        <v>170</v>
      </c>
      <c r="C58" s="157" t="s">
        <v>171</v>
      </c>
      <c r="D58" s="260" t="s">
        <v>172</v>
      </c>
      <c r="E58" s="153" t="s">
        <v>173</v>
      </c>
      <c r="F58" s="182">
        <v>46028</v>
      </c>
      <c r="G58" s="154">
        <v>46387</v>
      </c>
      <c r="H58" s="43">
        <f t="shared" si="6"/>
        <v>3000</v>
      </c>
      <c r="I58" s="158"/>
      <c r="J58" s="155"/>
      <c r="K58" s="43"/>
      <c r="L58" s="53"/>
      <c r="M58" s="53"/>
      <c r="N58" s="53"/>
      <c r="O58" s="53"/>
      <c r="P58" s="53"/>
      <c r="Q58" s="53"/>
      <c r="R58" s="53"/>
      <c r="S58" s="53"/>
      <c r="T58" s="53"/>
      <c r="U58" s="53"/>
      <c r="V58" s="53"/>
      <c r="W58" s="53"/>
      <c r="X58" s="53"/>
      <c r="Y58" s="53">
        <v>3000</v>
      </c>
      <c r="Z58" s="100"/>
    </row>
    <row r="59" spans="1:27" s="159" customFormat="1" ht="48.6" customHeight="1">
      <c r="A59" s="349" t="s">
        <v>108</v>
      </c>
      <c r="B59" s="320" t="s">
        <v>174</v>
      </c>
      <c r="C59" s="46" t="s">
        <v>175</v>
      </c>
      <c r="D59" s="188" t="s">
        <v>176</v>
      </c>
      <c r="E59" s="117" t="s">
        <v>177</v>
      </c>
      <c r="F59" s="56">
        <v>46023</v>
      </c>
      <c r="G59" s="56">
        <v>46203</v>
      </c>
      <c r="H59" s="43">
        <f t="shared" ref="H59:H69" si="7">SUM(J59:Y59)</f>
        <v>5927.6410256410254</v>
      </c>
      <c r="I59" s="221"/>
      <c r="J59" s="281"/>
      <c r="K59" s="43"/>
      <c r="L59" s="53">
        <v>3302</v>
      </c>
      <c r="M59" s="53"/>
      <c r="N59" s="53">
        <v>1600</v>
      </c>
      <c r="O59" s="53"/>
      <c r="P59" s="53"/>
      <c r="Q59" s="53"/>
      <c r="R59" s="53"/>
      <c r="S59" s="53"/>
      <c r="T59" s="53"/>
      <c r="U59" s="53"/>
      <c r="V59" s="53"/>
      <c r="W59" s="53"/>
      <c r="X59" s="53"/>
      <c r="Y59" s="53">
        <f>20000/19.5</f>
        <v>1025.6410256410256</v>
      </c>
    </row>
    <row r="60" spans="1:27" s="159" customFormat="1" ht="50.1" customHeight="1">
      <c r="A60" s="349"/>
      <c r="B60" s="321"/>
      <c r="C60" s="40" t="s">
        <v>178</v>
      </c>
      <c r="D60" s="245" t="s">
        <v>179</v>
      </c>
      <c r="E60" s="41" t="s">
        <v>180</v>
      </c>
      <c r="F60" s="56">
        <v>46023</v>
      </c>
      <c r="G60" s="56">
        <v>46203</v>
      </c>
      <c r="H60" s="43">
        <f t="shared" si="7"/>
        <v>13378.923076923076</v>
      </c>
      <c r="I60" s="221"/>
      <c r="J60" s="281"/>
      <c r="K60" s="43"/>
      <c r="L60" s="53">
        <v>3302</v>
      </c>
      <c r="M60" s="53"/>
      <c r="N60" s="53">
        <v>7000</v>
      </c>
      <c r="O60" s="53"/>
      <c r="P60" s="53"/>
      <c r="Q60" s="53"/>
      <c r="R60" s="53"/>
      <c r="S60" s="53"/>
      <c r="T60" s="53">
        <f>20000/19.5</f>
        <v>1025.6410256410256</v>
      </c>
      <c r="U60" s="53"/>
      <c r="V60" s="53"/>
      <c r="W60" s="53"/>
      <c r="X60" s="53"/>
      <c r="Y60" s="53">
        <f>40000/19.5</f>
        <v>2051.2820512820513</v>
      </c>
    </row>
    <row r="61" spans="1:27" s="159" customFormat="1" ht="41.45" customHeight="1">
      <c r="A61" s="349"/>
      <c r="B61" s="322" t="s">
        <v>181</v>
      </c>
      <c r="C61" s="40" t="s">
        <v>182</v>
      </c>
      <c r="D61" s="188" t="s">
        <v>183</v>
      </c>
      <c r="E61" s="41" t="s">
        <v>184</v>
      </c>
      <c r="F61" s="56">
        <v>46023</v>
      </c>
      <c r="G61" s="56">
        <v>46203</v>
      </c>
      <c r="H61" s="43">
        <f t="shared" si="7"/>
        <v>5802</v>
      </c>
      <c r="I61" s="221"/>
      <c r="J61" s="281"/>
      <c r="K61" s="43"/>
      <c r="L61" s="53">
        <v>3302</v>
      </c>
      <c r="M61" s="53"/>
      <c r="N61" s="53">
        <v>2500</v>
      </c>
      <c r="O61" s="53"/>
      <c r="P61" s="53"/>
      <c r="Q61" s="53"/>
      <c r="R61" s="53"/>
      <c r="S61" s="53"/>
      <c r="T61" s="53"/>
      <c r="U61" s="53"/>
      <c r="V61" s="53"/>
      <c r="W61" s="53"/>
      <c r="X61" s="53"/>
      <c r="Y61" s="53"/>
    </row>
    <row r="62" spans="1:27" s="159" customFormat="1" ht="76.5" customHeight="1">
      <c r="A62" s="349"/>
      <c r="B62" s="323"/>
      <c r="C62" s="46" t="s">
        <v>185</v>
      </c>
      <c r="D62" s="188" t="s">
        <v>186</v>
      </c>
      <c r="E62" s="41" t="s">
        <v>187</v>
      </c>
      <c r="F62" s="56">
        <v>46023</v>
      </c>
      <c r="G62" s="56">
        <v>46203</v>
      </c>
      <c r="H62" s="43">
        <f t="shared" si="7"/>
        <v>9340.461538461539</v>
      </c>
      <c r="I62" s="221"/>
      <c r="J62" s="281"/>
      <c r="K62" s="43"/>
      <c r="L62" s="53">
        <v>3302</v>
      </c>
      <c r="M62" s="53"/>
      <c r="N62" s="53">
        <v>4500</v>
      </c>
      <c r="O62" s="53"/>
      <c r="P62" s="53"/>
      <c r="Q62" s="53">
        <f>10000/19.5</f>
        <v>512.82051282051282</v>
      </c>
      <c r="R62" s="53"/>
      <c r="S62" s="53"/>
      <c r="T62" s="53"/>
      <c r="U62" s="53"/>
      <c r="V62" s="53"/>
      <c r="W62" s="53"/>
      <c r="X62" s="53"/>
      <c r="Y62" s="53">
        <f>20000/19.5</f>
        <v>1025.6410256410256</v>
      </c>
    </row>
    <row r="63" spans="1:27" s="159" customFormat="1" ht="31.5" customHeight="1">
      <c r="A63" s="349"/>
      <c r="B63" s="324"/>
      <c r="C63" s="40" t="s">
        <v>188</v>
      </c>
      <c r="D63" s="188" t="s">
        <v>189</v>
      </c>
      <c r="E63" s="41" t="s">
        <v>190</v>
      </c>
      <c r="F63" s="56">
        <v>46023</v>
      </c>
      <c r="G63" s="56">
        <v>46203</v>
      </c>
      <c r="H63" s="43">
        <f t="shared" si="7"/>
        <v>14502</v>
      </c>
      <c r="I63" s="221"/>
      <c r="J63" s="281"/>
      <c r="K63" s="43"/>
      <c r="L63" s="53">
        <v>3302</v>
      </c>
      <c r="M63" s="53"/>
      <c r="N63" s="53">
        <v>1200</v>
      </c>
      <c r="O63" s="53">
        <v>10000</v>
      </c>
      <c r="P63" s="53"/>
      <c r="Q63" s="53"/>
      <c r="R63" s="53"/>
      <c r="S63" s="53"/>
      <c r="T63" s="53"/>
      <c r="U63" s="53"/>
      <c r="V63" s="53"/>
      <c r="W63" s="53"/>
      <c r="X63" s="53"/>
      <c r="Y63" s="53"/>
    </row>
    <row r="64" spans="1:27" s="159" customFormat="1" ht="33" customHeight="1">
      <c r="A64" s="349"/>
      <c r="B64" s="325" t="s">
        <v>159</v>
      </c>
      <c r="C64" s="40" t="s">
        <v>191</v>
      </c>
      <c r="D64" s="188" t="s">
        <v>191</v>
      </c>
      <c r="E64" s="117" t="s">
        <v>192</v>
      </c>
      <c r="F64" s="56">
        <v>46023</v>
      </c>
      <c r="G64" s="56">
        <v>46203</v>
      </c>
      <c r="H64" s="43">
        <f t="shared" si="7"/>
        <v>15827.641025641025</v>
      </c>
      <c r="I64" s="221"/>
      <c r="J64" s="281"/>
      <c r="K64" s="43"/>
      <c r="L64" s="53">
        <v>3302</v>
      </c>
      <c r="M64" s="53"/>
      <c r="N64" s="53">
        <v>1500</v>
      </c>
      <c r="O64" s="53">
        <v>10000</v>
      </c>
      <c r="P64" s="53"/>
      <c r="Q64" s="53"/>
      <c r="R64" s="53"/>
      <c r="S64" s="53"/>
      <c r="T64" s="53"/>
      <c r="U64" s="53"/>
      <c r="V64" s="53"/>
      <c r="W64" s="53"/>
      <c r="X64" s="53"/>
      <c r="Y64" s="53">
        <f>20000/19.5</f>
        <v>1025.6410256410256</v>
      </c>
    </row>
    <row r="65" spans="1:26" s="159" customFormat="1" ht="69.95" customHeight="1">
      <c r="A65" s="349"/>
      <c r="B65" s="326"/>
      <c r="C65" s="46" t="s">
        <v>193</v>
      </c>
      <c r="D65" s="245" t="s">
        <v>194</v>
      </c>
      <c r="E65" s="117" t="s">
        <v>195</v>
      </c>
      <c r="F65" s="56">
        <v>46023</v>
      </c>
      <c r="G65" s="56">
        <v>46203</v>
      </c>
      <c r="H65" s="43">
        <f t="shared" si="7"/>
        <v>5222.33</v>
      </c>
      <c r="I65" s="221"/>
      <c r="J65" s="281"/>
      <c r="K65" s="43"/>
      <c r="L65" s="53">
        <v>3302</v>
      </c>
      <c r="M65" s="53"/>
      <c r="N65" s="53">
        <v>1200</v>
      </c>
      <c r="O65" s="53"/>
      <c r="P65" s="53"/>
      <c r="Q65" s="53"/>
      <c r="R65" s="53"/>
      <c r="S65" s="53"/>
      <c r="T65" s="53"/>
      <c r="U65" s="53"/>
      <c r="V65" s="53"/>
      <c r="W65" s="53"/>
      <c r="X65" s="53"/>
      <c r="Y65" s="53">
        <v>720.33</v>
      </c>
    </row>
    <row r="66" spans="1:26" s="159" customFormat="1" ht="69.599999999999994" customHeight="1">
      <c r="A66" s="349"/>
      <c r="B66" s="222" t="s">
        <v>196</v>
      </c>
      <c r="C66" s="46" t="s">
        <v>197</v>
      </c>
      <c r="D66" s="245" t="s">
        <v>198</v>
      </c>
      <c r="E66" s="41" t="s">
        <v>199</v>
      </c>
      <c r="F66" s="56">
        <v>46023</v>
      </c>
      <c r="G66" s="56">
        <v>46203</v>
      </c>
      <c r="H66" s="43">
        <f t="shared" si="7"/>
        <v>6553.2820512820508</v>
      </c>
      <c r="I66" s="223"/>
      <c r="J66" s="282"/>
      <c r="K66" s="43"/>
      <c r="L66" s="53">
        <v>3302</v>
      </c>
      <c r="M66" s="53"/>
      <c r="N66" s="53">
        <v>1200</v>
      </c>
      <c r="O66" s="53"/>
      <c r="P66" s="53"/>
      <c r="Q66" s="53"/>
      <c r="R66" s="53"/>
      <c r="S66" s="53"/>
      <c r="T66" s="53">
        <f>20000/19.5</f>
        <v>1025.6410256410256</v>
      </c>
      <c r="U66" s="53"/>
      <c r="V66" s="53"/>
      <c r="W66" s="53"/>
      <c r="X66" s="53"/>
      <c r="Y66" s="53">
        <f>20000/19.5</f>
        <v>1025.6410256410256</v>
      </c>
    </row>
    <row r="67" spans="1:26" s="159" customFormat="1" ht="90">
      <c r="A67" s="349"/>
      <c r="B67" s="222" t="s">
        <v>163</v>
      </c>
      <c r="C67" s="46" t="s">
        <v>200</v>
      </c>
      <c r="D67" s="245" t="s">
        <v>201</v>
      </c>
      <c r="E67" s="41" t="s">
        <v>202</v>
      </c>
      <c r="F67" s="56">
        <v>46023</v>
      </c>
      <c r="G67" s="56">
        <v>46203</v>
      </c>
      <c r="H67" s="43">
        <f t="shared" si="7"/>
        <v>6327.6410256410254</v>
      </c>
      <c r="I67" s="221"/>
      <c r="J67" s="281"/>
      <c r="K67" s="43"/>
      <c r="L67" s="53">
        <v>3302</v>
      </c>
      <c r="M67" s="53"/>
      <c r="N67" s="53">
        <v>2000</v>
      </c>
      <c r="O67" s="53"/>
      <c r="P67" s="53"/>
      <c r="Q67" s="53"/>
      <c r="R67" s="53"/>
      <c r="S67" s="53"/>
      <c r="T67" s="53"/>
      <c r="U67" s="53"/>
      <c r="V67" s="53"/>
      <c r="W67" s="53"/>
      <c r="X67" s="53"/>
      <c r="Y67" s="53">
        <f>20000/19.5</f>
        <v>1025.6410256410256</v>
      </c>
    </row>
    <row r="68" spans="1:26" s="159" customFormat="1" ht="45" customHeight="1">
      <c r="A68" s="349"/>
      <c r="B68" s="327" t="s">
        <v>167</v>
      </c>
      <c r="C68" s="46" t="s">
        <v>203</v>
      </c>
      <c r="D68" s="245" t="s">
        <v>204</v>
      </c>
      <c r="E68" s="41" t="s">
        <v>205</v>
      </c>
      <c r="F68" s="56">
        <v>46023</v>
      </c>
      <c r="G68" s="56">
        <v>46203</v>
      </c>
      <c r="H68" s="43">
        <f t="shared" si="7"/>
        <v>8891.7435897435898</v>
      </c>
      <c r="I68" s="221"/>
      <c r="J68" s="281"/>
      <c r="K68" s="43"/>
      <c r="L68" s="53">
        <v>3302</v>
      </c>
      <c r="M68" s="53"/>
      <c r="N68" s="53">
        <v>2000</v>
      </c>
      <c r="O68" s="53"/>
      <c r="P68" s="53"/>
      <c r="Q68" s="53">
        <f>30000/19.5</f>
        <v>1538.4615384615386</v>
      </c>
      <c r="R68" s="53"/>
      <c r="S68" s="53"/>
      <c r="T68" s="53"/>
      <c r="U68" s="53"/>
      <c r="V68" s="53"/>
      <c r="W68" s="53"/>
      <c r="X68" s="53"/>
      <c r="Y68" s="53">
        <f>40000/19.5</f>
        <v>2051.2820512820513</v>
      </c>
    </row>
    <row r="69" spans="1:26" s="159" customFormat="1" ht="50.1">
      <c r="A69" s="349"/>
      <c r="B69" s="328"/>
      <c r="C69" s="46" t="s">
        <v>206</v>
      </c>
      <c r="D69" s="245" t="s">
        <v>207</v>
      </c>
      <c r="E69" s="41" t="s">
        <v>208</v>
      </c>
      <c r="F69" s="56">
        <v>46023</v>
      </c>
      <c r="G69" s="56">
        <v>46203</v>
      </c>
      <c r="H69" s="43">
        <f t="shared" si="7"/>
        <v>6193.34</v>
      </c>
      <c r="I69" s="221"/>
      <c r="J69" s="281"/>
      <c r="K69" s="43"/>
      <c r="L69" s="53">
        <v>3302</v>
      </c>
      <c r="M69" s="53"/>
      <c r="N69" s="53">
        <v>600</v>
      </c>
      <c r="O69" s="53">
        <v>1500</v>
      </c>
      <c r="P69" s="53"/>
      <c r="Q69" s="53"/>
      <c r="R69" s="53"/>
      <c r="S69" s="53"/>
      <c r="T69" s="53"/>
      <c r="U69" s="53"/>
      <c r="V69" s="53"/>
      <c r="W69" s="53"/>
      <c r="X69" s="53"/>
      <c r="Y69" s="53">
        <f>15431.13/19.5</f>
        <v>791.33999999999992</v>
      </c>
      <c r="Z69" s="224"/>
    </row>
    <row r="70" spans="1:26" s="159" customFormat="1" ht="50.1">
      <c r="A70" s="312" t="s">
        <v>81</v>
      </c>
      <c r="B70" s="264" t="s">
        <v>209</v>
      </c>
      <c r="C70" s="225" t="s">
        <v>210</v>
      </c>
      <c r="D70" s="188" t="s">
        <v>211</v>
      </c>
      <c r="E70" s="41" t="s">
        <v>212</v>
      </c>
      <c r="F70" s="56">
        <v>46023</v>
      </c>
      <c r="G70" s="55">
        <v>46326</v>
      </c>
      <c r="H70" s="43">
        <f t="shared" ref="H70:H83" si="8">SUM(K70:Y70)</f>
        <v>13490</v>
      </c>
      <c r="I70" s="226"/>
      <c r="J70" s="155"/>
      <c r="K70" s="43"/>
      <c r="L70" s="53">
        <v>9300</v>
      </c>
      <c r="M70" s="53"/>
      <c r="N70" s="53">
        <v>1600</v>
      </c>
      <c r="O70" s="53"/>
      <c r="P70" s="53"/>
      <c r="Q70" s="53">
        <v>460</v>
      </c>
      <c r="R70" s="53"/>
      <c r="S70" s="53">
        <v>460</v>
      </c>
      <c r="T70" s="53"/>
      <c r="U70" s="53">
        <v>370</v>
      </c>
      <c r="V70" s="53"/>
      <c r="W70" s="53"/>
      <c r="X70" s="53">
        <v>350</v>
      </c>
      <c r="Y70" s="53">
        <v>950</v>
      </c>
      <c r="Z70" s="227"/>
    </row>
    <row r="71" spans="1:26" s="159" customFormat="1" ht="44.45" customHeight="1">
      <c r="A71" s="313"/>
      <c r="B71" s="350" t="s">
        <v>181</v>
      </c>
      <c r="C71" s="46" t="s">
        <v>213</v>
      </c>
      <c r="D71" s="245" t="s">
        <v>214</v>
      </c>
      <c r="E71" s="41" t="s">
        <v>215</v>
      </c>
      <c r="F71" s="56">
        <v>46054</v>
      </c>
      <c r="G71" s="55" t="s">
        <v>56</v>
      </c>
      <c r="H71" s="43">
        <f t="shared" si="8"/>
        <v>16520</v>
      </c>
      <c r="I71" s="226"/>
      <c r="J71" s="155"/>
      <c r="K71" s="43"/>
      <c r="L71" s="53">
        <v>6000</v>
      </c>
      <c r="M71" s="53"/>
      <c r="N71" s="53">
        <v>1700</v>
      </c>
      <c r="O71" s="53"/>
      <c r="P71" s="53"/>
      <c r="Q71" s="53">
        <v>770</v>
      </c>
      <c r="R71" s="53"/>
      <c r="S71" s="53">
        <v>260</v>
      </c>
      <c r="T71" s="53"/>
      <c r="U71" s="53">
        <v>1300</v>
      </c>
      <c r="V71" s="53"/>
      <c r="W71" s="53">
        <v>2570</v>
      </c>
      <c r="X71" s="53">
        <v>320</v>
      </c>
      <c r="Y71" s="53">
        <v>3600</v>
      </c>
      <c r="Z71" s="227"/>
    </row>
    <row r="72" spans="1:26" s="159" customFormat="1" ht="39.950000000000003">
      <c r="A72" s="313"/>
      <c r="B72" s="351"/>
      <c r="C72" s="46" t="s">
        <v>216</v>
      </c>
      <c r="D72" s="245" t="s">
        <v>217</v>
      </c>
      <c r="E72" s="41" t="s">
        <v>218</v>
      </c>
      <c r="F72" s="56">
        <v>46023</v>
      </c>
      <c r="G72" s="55" t="s">
        <v>56</v>
      </c>
      <c r="H72" s="43">
        <f t="shared" si="8"/>
        <v>36060</v>
      </c>
      <c r="I72" s="226"/>
      <c r="J72" s="155"/>
      <c r="K72" s="43"/>
      <c r="L72" s="53">
        <v>29000</v>
      </c>
      <c r="M72" s="53"/>
      <c r="N72" s="53">
        <v>620</v>
      </c>
      <c r="O72" s="53"/>
      <c r="P72" s="53"/>
      <c r="Q72" s="53"/>
      <c r="R72" s="53">
        <v>5000</v>
      </c>
      <c r="S72" s="53"/>
      <c r="T72" s="53"/>
      <c r="U72" s="53">
        <v>720</v>
      </c>
      <c r="V72" s="53"/>
      <c r="W72" s="53">
        <v>720</v>
      </c>
      <c r="X72" s="53"/>
      <c r="Y72" s="53"/>
      <c r="Z72" s="227"/>
    </row>
    <row r="73" spans="1:26" s="159" customFormat="1" ht="60.75">
      <c r="A73" s="313"/>
      <c r="B73" s="352"/>
      <c r="C73" s="46" t="s">
        <v>219</v>
      </c>
      <c r="D73" s="245" t="s">
        <v>220</v>
      </c>
      <c r="E73" s="41" t="s">
        <v>221</v>
      </c>
      <c r="F73" s="56">
        <v>46023</v>
      </c>
      <c r="G73" s="56">
        <v>46203</v>
      </c>
      <c r="H73" s="43">
        <f t="shared" si="8"/>
        <v>0</v>
      </c>
      <c r="I73" s="226"/>
      <c r="J73" s="155"/>
      <c r="K73" s="43"/>
      <c r="L73" s="53"/>
      <c r="M73" s="53"/>
      <c r="N73" s="53"/>
      <c r="O73" s="53"/>
      <c r="P73" s="53"/>
      <c r="Q73" s="53"/>
      <c r="R73" s="53"/>
      <c r="S73" s="53"/>
      <c r="T73" s="53"/>
      <c r="U73" s="53"/>
      <c r="V73" s="53"/>
      <c r="W73" s="53"/>
      <c r="X73" s="53"/>
      <c r="Y73" s="53"/>
      <c r="Z73" s="227"/>
    </row>
    <row r="74" spans="1:26" s="159" customFormat="1" ht="63.6" customHeight="1">
      <c r="A74" s="313"/>
      <c r="B74" s="344" t="s">
        <v>159</v>
      </c>
      <c r="C74" s="188" t="s">
        <v>222</v>
      </c>
      <c r="D74" s="245" t="s">
        <v>223</v>
      </c>
      <c r="E74" s="117" t="s">
        <v>224</v>
      </c>
      <c r="F74" s="56">
        <v>46023</v>
      </c>
      <c r="G74" s="56">
        <v>46234</v>
      </c>
      <c r="H74" s="43">
        <f t="shared" si="8"/>
        <v>9300</v>
      </c>
      <c r="I74" s="228"/>
      <c r="J74" s="155"/>
      <c r="K74" s="43"/>
      <c r="L74" s="53">
        <v>3400</v>
      </c>
      <c r="M74" s="53"/>
      <c r="N74" s="53">
        <v>770</v>
      </c>
      <c r="O74" s="53"/>
      <c r="P74" s="53"/>
      <c r="Q74" s="53"/>
      <c r="R74" s="53"/>
      <c r="S74" s="53"/>
      <c r="T74" s="53"/>
      <c r="U74" s="53"/>
      <c r="V74" s="53"/>
      <c r="W74" s="53">
        <v>4200</v>
      </c>
      <c r="X74" s="53"/>
      <c r="Y74" s="53">
        <v>930</v>
      </c>
      <c r="Z74" s="227"/>
    </row>
    <row r="75" spans="1:26" s="159" customFormat="1" ht="30">
      <c r="A75" s="313"/>
      <c r="B75" s="345"/>
      <c r="C75" s="188" t="s">
        <v>225</v>
      </c>
      <c r="D75" s="258" t="s">
        <v>226</v>
      </c>
      <c r="E75" s="117" t="s">
        <v>227</v>
      </c>
      <c r="F75" s="56">
        <v>46113</v>
      </c>
      <c r="G75" s="56">
        <v>46295</v>
      </c>
      <c r="H75" s="43">
        <f t="shared" si="8"/>
        <v>3960</v>
      </c>
      <c r="I75" s="228"/>
      <c r="J75" s="155"/>
      <c r="K75" s="43"/>
      <c r="L75" s="53">
        <v>2300</v>
      </c>
      <c r="M75" s="53"/>
      <c r="N75" s="53">
        <v>620</v>
      </c>
      <c r="O75" s="53"/>
      <c r="P75" s="53"/>
      <c r="Q75" s="53">
        <v>420</v>
      </c>
      <c r="R75" s="53"/>
      <c r="S75" s="53"/>
      <c r="T75" s="53"/>
      <c r="U75" s="53"/>
      <c r="V75" s="53"/>
      <c r="W75" s="53"/>
      <c r="X75" s="53"/>
      <c r="Y75" s="53">
        <v>620</v>
      </c>
      <c r="Z75" s="227"/>
    </row>
    <row r="76" spans="1:26" s="159" customFormat="1" ht="64.349999999999994" customHeight="1">
      <c r="A76" s="313"/>
      <c r="B76" s="357" t="s">
        <v>228</v>
      </c>
      <c r="C76" s="40" t="s">
        <v>229</v>
      </c>
      <c r="D76" s="245" t="s">
        <v>230</v>
      </c>
      <c r="E76" s="41" t="s">
        <v>231</v>
      </c>
      <c r="F76" s="56">
        <v>46023</v>
      </c>
      <c r="G76" s="55" t="s">
        <v>56</v>
      </c>
      <c r="H76" s="43">
        <f t="shared" si="8"/>
        <v>15270</v>
      </c>
      <c r="I76" s="226"/>
      <c r="J76" s="155"/>
      <c r="K76" s="43"/>
      <c r="L76" s="53">
        <v>3400</v>
      </c>
      <c r="M76" s="53"/>
      <c r="N76" s="53">
        <v>1550</v>
      </c>
      <c r="O76" s="53"/>
      <c r="P76" s="53">
        <v>1400</v>
      </c>
      <c r="Q76" s="53">
        <v>920</v>
      </c>
      <c r="R76" s="53"/>
      <c r="S76" s="53"/>
      <c r="T76" s="53"/>
      <c r="U76" s="53"/>
      <c r="V76" s="53"/>
      <c r="W76" s="53"/>
      <c r="X76" s="53"/>
      <c r="Y76" s="53">
        <v>8000</v>
      </c>
      <c r="Z76" s="227"/>
    </row>
    <row r="77" spans="1:26" s="159" customFormat="1" ht="75.599999999999994" customHeight="1">
      <c r="A77" s="313"/>
      <c r="B77" s="358"/>
      <c r="C77" s="40" t="s">
        <v>232</v>
      </c>
      <c r="D77" s="245" t="s">
        <v>233</v>
      </c>
      <c r="E77" s="117" t="s">
        <v>234</v>
      </c>
      <c r="F77" s="56">
        <v>46023</v>
      </c>
      <c r="G77" s="55" t="s">
        <v>56</v>
      </c>
      <c r="H77" s="43">
        <f t="shared" si="8"/>
        <v>9860</v>
      </c>
      <c r="I77" s="226"/>
      <c r="J77" s="155"/>
      <c r="K77" s="43"/>
      <c r="L77" s="53">
        <v>7400</v>
      </c>
      <c r="M77" s="53"/>
      <c r="N77" s="53">
        <v>1400</v>
      </c>
      <c r="O77" s="53"/>
      <c r="P77" s="53"/>
      <c r="Q77" s="53">
        <v>420</v>
      </c>
      <c r="R77" s="53"/>
      <c r="S77" s="53"/>
      <c r="T77" s="53"/>
      <c r="U77" s="53"/>
      <c r="V77" s="53"/>
      <c r="W77" s="53"/>
      <c r="X77" s="53">
        <v>220</v>
      </c>
      <c r="Y77" s="53">
        <v>420</v>
      </c>
      <c r="Z77" s="227"/>
    </row>
    <row r="78" spans="1:26" s="159" customFormat="1" ht="82.35" customHeight="1">
      <c r="A78" s="313"/>
      <c r="B78" s="359"/>
      <c r="C78" s="46" t="s">
        <v>235</v>
      </c>
      <c r="D78" s="245" t="s">
        <v>236</v>
      </c>
      <c r="E78" s="41" t="s">
        <v>237</v>
      </c>
      <c r="F78" s="56">
        <v>46054</v>
      </c>
      <c r="G78" s="56">
        <v>46356</v>
      </c>
      <c r="H78" s="43">
        <f t="shared" si="8"/>
        <v>13440</v>
      </c>
      <c r="I78" s="226"/>
      <c r="J78" s="155"/>
      <c r="K78" s="43"/>
      <c r="L78" s="53">
        <v>9800</v>
      </c>
      <c r="M78" s="53"/>
      <c r="N78" s="53">
        <v>1300</v>
      </c>
      <c r="O78" s="53"/>
      <c r="P78" s="53"/>
      <c r="Q78" s="53">
        <v>360</v>
      </c>
      <c r="R78" s="53"/>
      <c r="S78" s="53"/>
      <c r="T78" s="53"/>
      <c r="U78" s="53">
        <v>420</v>
      </c>
      <c r="V78" s="53"/>
      <c r="W78" s="53"/>
      <c r="X78" s="53"/>
      <c r="Y78" s="53">
        <v>1560</v>
      </c>
      <c r="Z78" s="227"/>
    </row>
    <row r="79" spans="1:26" s="159" customFormat="1" ht="63" customHeight="1">
      <c r="A79" s="313"/>
      <c r="B79" s="314" t="s">
        <v>163</v>
      </c>
      <c r="C79" s="40" t="s">
        <v>238</v>
      </c>
      <c r="D79" s="188" t="s">
        <v>239</v>
      </c>
      <c r="E79" s="41" t="s">
        <v>240</v>
      </c>
      <c r="F79" s="56">
        <v>46023</v>
      </c>
      <c r="G79" s="56">
        <v>46234</v>
      </c>
      <c r="H79" s="43">
        <f t="shared" si="8"/>
        <v>8740</v>
      </c>
      <c r="I79" s="226"/>
      <c r="J79" s="155"/>
      <c r="K79" s="43"/>
      <c r="L79" s="53">
        <v>6800</v>
      </c>
      <c r="M79" s="53"/>
      <c r="N79" s="53">
        <v>770</v>
      </c>
      <c r="O79" s="53"/>
      <c r="P79" s="53"/>
      <c r="Q79" s="53">
        <v>220</v>
      </c>
      <c r="R79" s="53"/>
      <c r="S79" s="53"/>
      <c r="T79" s="53"/>
      <c r="U79" s="53"/>
      <c r="V79" s="53"/>
      <c r="W79" s="53"/>
      <c r="X79" s="53"/>
      <c r="Y79" s="53">
        <v>950</v>
      </c>
      <c r="Z79" s="227"/>
    </row>
    <row r="80" spans="1:26" s="159" customFormat="1" ht="63" customHeight="1">
      <c r="A80" s="313"/>
      <c r="B80" s="315"/>
      <c r="C80" s="40"/>
      <c r="D80" s="188" t="s">
        <v>241</v>
      </c>
      <c r="E80" s="41" t="s">
        <v>242</v>
      </c>
      <c r="F80" s="56">
        <v>46023</v>
      </c>
      <c r="G80" s="56">
        <v>46356</v>
      </c>
      <c r="H80" s="43">
        <v>694000</v>
      </c>
      <c r="I80" s="226"/>
      <c r="J80" s="155"/>
      <c r="K80" s="43"/>
      <c r="L80" s="53">
        <v>24400</v>
      </c>
      <c r="M80" s="53"/>
      <c r="N80" s="53">
        <v>3000</v>
      </c>
      <c r="O80" s="53"/>
      <c r="P80" s="53"/>
      <c r="Q80" s="53">
        <v>1100</v>
      </c>
      <c r="R80" s="53"/>
      <c r="S80" s="53"/>
      <c r="T80" s="53"/>
      <c r="U80" s="53">
        <v>920</v>
      </c>
      <c r="V80" s="53"/>
      <c r="W80" s="53">
        <v>3600</v>
      </c>
      <c r="X80" s="53">
        <v>310</v>
      </c>
      <c r="Y80" s="53">
        <v>2320</v>
      </c>
      <c r="Z80" s="229">
        <f>SUM(L80:Y80)</f>
        <v>35650</v>
      </c>
    </row>
    <row r="81" spans="1:26" s="159" customFormat="1" ht="45" customHeight="1">
      <c r="A81" s="313"/>
      <c r="B81" s="315"/>
      <c r="C81" s="40" t="s">
        <v>243</v>
      </c>
      <c r="D81" s="188" t="s">
        <v>244</v>
      </c>
      <c r="E81" s="41" t="s">
        <v>245</v>
      </c>
      <c r="F81" s="56">
        <v>46023</v>
      </c>
      <c r="G81" s="56">
        <v>46234</v>
      </c>
      <c r="H81" s="43">
        <f t="shared" si="8"/>
        <v>470</v>
      </c>
      <c r="I81" s="226"/>
      <c r="J81" s="155"/>
      <c r="K81" s="43"/>
      <c r="L81" s="53"/>
      <c r="M81" s="53"/>
      <c r="N81" s="53"/>
      <c r="O81" s="53"/>
      <c r="P81" s="53"/>
      <c r="Q81" s="53">
        <v>310</v>
      </c>
      <c r="R81" s="53"/>
      <c r="S81" s="53">
        <v>160</v>
      </c>
      <c r="T81" s="53"/>
      <c r="U81" s="53"/>
      <c r="V81" s="53"/>
      <c r="W81" s="53"/>
      <c r="X81" s="53"/>
      <c r="Y81" s="53"/>
      <c r="Z81" s="227"/>
    </row>
    <row r="82" spans="1:26" s="159" customFormat="1" ht="54" customHeight="1">
      <c r="A82" s="313"/>
      <c r="B82" s="316"/>
      <c r="C82" s="40"/>
      <c r="D82" s="188" t="s">
        <v>246</v>
      </c>
      <c r="E82" s="41" t="s">
        <v>247</v>
      </c>
      <c r="F82" s="56">
        <v>46023</v>
      </c>
      <c r="G82" s="56">
        <v>46234</v>
      </c>
      <c r="H82" s="43">
        <f t="shared" si="8"/>
        <v>23620</v>
      </c>
      <c r="I82" s="226"/>
      <c r="J82" s="155"/>
      <c r="K82" s="43"/>
      <c r="L82" s="53">
        <v>18500</v>
      </c>
      <c r="M82" s="53"/>
      <c r="N82" s="53">
        <v>720</v>
      </c>
      <c r="O82" s="53"/>
      <c r="P82" s="53"/>
      <c r="Q82" s="53">
        <v>120</v>
      </c>
      <c r="R82" s="53"/>
      <c r="S82" s="53"/>
      <c r="T82" s="53"/>
      <c r="U82" s="53"/>
      <c r="V82" s="53"/>
      <c r="W82" s="53">
        <v>3600</v>
      </c>
      <c r="X82" s="53">
        <v>160</v>
      </c>
      <c r="Y82" s="53">
        <v>520</v>
      </c>
      <c r="Z82" s="227"/>
    </row>
    <row r="83" spans="1:26" s="159" customFormat="1" ht="42.95" customHeight="1">
      <c r="A83" s="313"/>
      <c r="B83" s="230" t="s">
        <v>170</v>
      </c>
      <c r="C83" s="122" t="s">
        <v>248</v>
      </c>
      <c r="D83" s="122" t="s">
        <v>249</v>
      </c>
      <c r="E83" s="41" t="s">
        <v>250</v>
      </c>
      <c r="F83" s="56">
        <v>46082</v>
      </c>
      <c r="G83" s="56">
        <v>46203</v>
      </c>
      <c r="H83" s="43">
        <f t="shared" si="8"/>
        <v>8650</v>
      </c>
      <c r="I83" s="226"/>
      <c r="J83" s="155"/>
      <c r="K83" s="43"/>
      <c r="L83" s="53">
        <v>6000</v>
      </c>
      <c r="M83" s="53"/>
      <c r="N83" s="53">
        <v>310</v>
      </c>
      <c r="O83" s="53"/>
      <c r="P83" s="53"/>
      <c r="Q83" s="53">
        <v>320</v>
      </c>
      <c r="R83" s="53"/>
      <c r="S83" s="53"/>
      <c r="T83" s="53"/>
      <c r="U83" s="53">
        <v>620</v>
      </c>
      <c r="V83" s="53"/>
      <c r="W83" s="53"/>
      <c r="X83" s="53"/>
      <c r="Y83" s="53">
        <v>1400</v>
      </c>
      <c r="Z83" s="227"/>
    </row>
    <row r="84" spans="1:26" s="159" customFormat="1" ht="41.25">
      <c r="A84" s="330"/>
      <c r="B84" s="317" t="s">
        <v>251</v>
      </c>
      <c r="C84" s="274" t="s">
        <v>252</v>
      </c>
      <c r="D84" s="122" t="s">
        <v>253</v>
      </c>
      <c r="E84" s="270" t="s">
        <v>254</v>
      </c>
      <c r="F84" s="268">
        <v>46023</v>
      </c>
      <c r="G84" s="269">
        <v>46387</v>
      </c>
      <c r="H84" s="178">
        <v>1538.4615384615386</v>
      </c>
      <c r="I84" s="178"/>
      <c r="J84" s="155"/>
      <c r="K84" s="43"/>
      <c r="L84" s="53"/>
      <c r="M84" s="53"/>
      <c r="N84" s="53"/>
      <c r="O84" s="53"/>
      <c r="P84" s="53"/>
      <c r="Q84" s="53"/>
      <c r="R84" s="53"/>
      <c r="S84" s="53"/>
      <c r="T84" s="53"/>
      <c r="U84" s="53"/>
      <c r="V84" s="53"/>
      <c r="W84" s="53"/>
      <c r="X84" s="53"/>
      <c r="Y84" s="53">
        <f>H84</f>
        <v>1538.4615384615386</v>
      </c>
      <c r="Z84" s="227"/>
    </row>
    <row r="85" spans="1:26" s="159" customFormat="1" ht="30.75">
      <c r="A85" s="330"/>
      <c r="B85" s="317"/>
      <c r="C85" s="274"/>
      <c r="D85" s="122" t="s">
        <v>255</v>
      </c>
      <c r="E85" s="270"/>
      <c r="F85" s="268">
        <v>46023</v>
      </c>
      <c r="G85" s="269">
        <v>46387</v>
      </c>
      <c r="H85" s="178">
        <v>3076.9230769230771</v>
      </c>
      <c r="I85" s="178"/>
      <c r="J85" s="155"/>
      <c r="K85" s="43"/>
      <c r="L85" s="53"/>
      <c r="M85" s="53"/>
      <c r="N85" s="53">
        <f>H85</f>
        <v>3076.9230769230771</v>
      </c>
      <c r="O85" s="53"/>
      <c r="P85" s="53"/>
      <c r="Q85" s="53"/>
      <c r="R85" s="53"/>
      <c r="S85" s="53"/>
      <c r="T85" s="53"/>
      <c r="U85" s="53"/>
      <c r="V85" s="53"/>
      <c r="W85" s="53"/>
      <c r="X85" s="53"/>
      <c r="Y85" s="53"/>
      <c r="Z85" s="227"/>
    </row>
    <row r="86" spans="1:26" s="159" customFormat="1" ht="41.25">
      <c r="A86" s="330"/>
      <c r="B86" s="317"/>
      <c r="C86" s="275" t="s">
        <v>256</v>
      </c>
      <c r="D86" s="122" t="s">
        <v>257</v>
      </c>
      <c r="E86" s="270"/>
      <c r="F86" s="268">
        <v>46023</v>
      </c>
      <c r="G86" s="269">
        <v>46387</v>
      </c>
      <c r="H86" s="178">
        <v>10256.410256410256</v>
      </c>
      <c r="I86" s="178"/>
      <c r="J86" s="155"/>
      <c r="K86" s="43"/>
      <c r="L86" s="53">
        <f>H86</f>
        <v>10256.410256410256</v>
      </c>
      <c r="M86" s="53"/>
      <c r="N86" s="53"/>
      <c r="O86" s="53"/>
      <c r="P86" s="53"/>
      <c r="Q86" s="53"/>
      <c r="R86" s="53"/>
      <c r="S86" s="53"/>
      <c r="T86" s="53"/>
      <c r="U86" s="53"/>
      <c r="V86" s="53"/>
      <c r="W86" s="53"/>
      <c r="X86" s="53"/>
      <c r="Y86" s="53"/>
      <c r="Z86" s="227"/>
    </row>
    <row r="87" spans="1:26" s="159" customFormat="1" ht="20.25">
      <c r="A87" s="330"/>
      <c r="B87" s="317"/>
      <c r="C87" s="275"/>
      <c r="D87" s="122" t="s">
        <v>258</v>
      </c>
      <c r="E87" s="270"/>
      <c r="F87" s="210">
        <v>46023</v>
      </c>
      <c r="G87" s="210">
        <v>46203</v>
      </c>
      <c r="H87" s="178">
        <v>10256.410256410256</v>
      </c>
      <c r="I87" s="178"/>
      <c r="J87" s="155"/>
      <c r="K87" s="43"/>
      <c r="L87" s="53">
        <f>H87</f>
        <v>10256.410256410256</v>
      </c>
      <c r="M87" s="53"/>
      <c r="N87" s="53"/>
      <c r="O87" s="53"/>
      <c r="P87" s="53"/>
      <c r="Q87" s="53"/>
      <c r="R87" s="53"/>
      <c r="S87" s="53"/>
      <c r="T87" s="53"/>
      <c r="U87" s="53"/>
      <c r="V87" s="53"/>
      <c r="W87" s="53"/>
      <c r="X87" s="53"/>
      <c r="Y87" s="53"/>
      <c r="Z87" s="227"/>
    </row>
    <row r="88" spans="1:26" s="159" customFormat="1" ht="14.25">
      <c r="A88" s="330"/>
      <c r="B88" s="317"/>
      <c r="C88" s="275" t="s">
        <v>259</v>
      </c>
      <c r="D88" s="122" t="s">
        <v>259</v>
      </c>
      <c r="E88" s="276" t="s">
        <v>254</v>
      </c>
      <c r="F88" s="268">
        <v>46023</v>
      </c>
      <c r="G88" s="269">
        <v>46387</v>
      </c>
      <c r="H88" s="178">
        <v>39743.589743589742</v>
      </c>
      <c r="I88" s="178"/>
      <c r="J88" s="155"/>
      <c r="K88" s="43"/>
      <c r="L88" s="53">
        <f>H88</f>
        <v>39743.589743589742</v>
      </c>
      <c r="M88" s="53"/>
      <c r="N88" s="53"/>
      <c r="O88" s="53"/>
      <c r="P88" s="53"/>
      <c r="Q88" s="53"/>
      <c r="R88" s="53"/>
      <c r="S88" s="53"/>
      <c r="T88" s="53"/>
      <c r="U88" s="53"/>
      <c r="V88" s="53"/>
      <c r="W88" s="53"/>
      <c r="X88" s="53"/>
      <c r="Y88" s="53"/>
      <c r="Z88" s="227"/>
    </row>
    <row r="89" spans="1:26" s="159" customFormat="1" ht="71.25">
      <c r="A89" s="330"/>
      <c r="B89" s="317" t="s">
        <v>260</v>
      </c>
      <c r="C89" s="277" t="s">
        <v>261</v>
      </c>
      <c r="D89" s="122" t="s">
        <v>262</v>
      </c>
      <c r="E89" s="270"/>
      <c r="F89" s="268">
        <v>46023</v>
      </c>
      <c r="G89" s="269">
        <v>46387</v>
      </c>
      <c r="H89" s="178">
        <f>5128.20512820513*0</f>
        <v>0</v>
      </c>
      <c r="I89" s="178"/>
      <c r="J89" s="155"/>
      <c r="K89" s="43"/>
      <c r="L89" s="53"/>
      <c r="M89" s="53"/>
      <c r="N89" s="53"/>
      <c r="O89" s="53"/>
      <c r="P89" s="53"/>
      <c r="Q89" s="53"/>
      <c r="R89" s="53"/>
      <c r="S89" s="53"/>
      <c r="T89" s="53"/>
      <c r="U89" s="53"/>
      <c r="V89" s="53"/>
      <c r="W89" s="53"/>
      <c r="X89" s="53"/>
      <c r="Y89" s="53">
        <f>H89</f>
        <v>0</v>
      </c>
      <c r="Z89" s="227"/>
    </row>
    <row r="90" spans="1:26" s="159" customFormat="1" ht="20.25">
      <c r="A90" s="330"/>
      <c r="B90" s="317"/>
      <c r="C90" s="277" t="s">
        <v>263</v>
      </c>
      <c r="D90" s="122" t="s">
        <v>264</v>
      </c>
      <c r="E90" s="270"/>
      <c r="F90" s="268">
        <v>46023</v>
      </c>
      <c r="G90" s="269">
        <v>46387</v>
      </c>
      <c r="H90" s="178">
        <v>5128.2051282051279</v>
      </c>
      <c r="I90" s="178"/>
      <c r="J90" s="155"/>
      <c r="K90" s="43"/>
      <c r="L90" s="53"/>
      <c r="M90" s="53"/>
      <c r="N90" s="53">
        <f>H90</f>
        <v>5128.2051282051279</v>
      </c>
      <c r="O90" s="53"/>
      <c r="P90" s="53"/>
      <c r="Q90" s="53"/>
      <c r="R90" s="53"/>
      <c r="S90" s="53"/>
      <c r="T90" s="53"/>
      <c r="U90" s="53"/>
      <c r="V90" s="53"/>
      <c r="W90" s="53"/>
      <c r="X90" s="53"/>
      <c r="Y90" s="53"/>
      <c r="Z90" s="227"/>
    </row>
    <row r="91" spans="1:26" s="159" customFormat="1" ht="20.25">
      <c r="A91" s="330"/>
      <c r="B91" s="317"/>
      <c r="C91" s="277" t="s">
        <v>263</v>
      </c>
      <c r="D91" s="122" t="s">
        <v>265</v>
      </c>
      <c r="E91" s="270"/>
      <c r="F91" s="210">
        <v>46023</v>
      </c>
      <c r="G91" s="210">
        <v>46387</v>
      </c>
      <c r="H91" s="178">
        <v>5128.2051282051279</v>
      </c>
      <c r="I91" s="178"/>
      <c r="J91" s="155"/>
      <c r="K91" s="43"/>
      <c r="L91" s="53"/>
      <c r="M91" s="53"/>
      <c r="N91" s="53"/>
      <c r="O91" s="53"/>
      <c r="P91" s="53"/>
      <c r="Q91" s="53"/>
      <c r="R91" s="53"/>
      <c r="S91" s="53"/>
      <c r="T91" s="53"/>
      <c r="U91" s="53"/>
      <c r="V91" s="53"/>
      <c r="W91" s="53"/>
      <c r="X91" s="53"/>
      <c r="Y91" s="53">
        <f>H91</f>
        <v>5128.2051282051279</v>
      </c>
      <c r="Z91" s="227"/>
    </row>
    <row r="92" spans="1:26" s="159" customFormat="1" ht="30.75">
      <c r="A92" s="330"/>
      <c r="B92" s="317"/>
      <c r="C92" s="277"/>
      <c r="D92" s="122" t="s">
        <v>266</v>
      </c>
      <c r="E92" s="270"/>
      <c r="F92" s="268">
        <v>46023</v>
      </c>
      <c r="G92" s="269">
        <v>46387</v>
      </c>
      <c r="H92" s="178">
        <v>15384.615384615385</v>
      </c>
      <c r="I92" s="178"/>
      <c r="J92" s="155"/>
      <c r="K92" s="43"/>
      <c r="L92" s="53"/>
      <c r="M92" s="53"/>
      <c r="N92" s="53"/>
      <c r="O92" s="53"/>
      <c r="P92" s="53"/>
      <c r="Q92" s="53"/>
      <c r="R92" s="53"/>
      <c r="S92" s="53"/>
      <c r="T92" s="53">
        <f>H92</f>
        <v>15384.615384615385</v>
      </c>
      <c r="U92" s="53"/>
      <c r="V92" s="53"/>
      <c r="W92" s="53"/>
      <c r="X92" s="53"/>
      <c r="Y92" s="53"/>
      <c r="Z92" s="227"/>
    </row>
    <row r="93" spans="1:26" s="159" customFormat="1" ht="30.75">
      <c r="A93" s="330"/>
      <c r="B93" s="317"/>
      <c r="C93" s="277"/>
      <c r="D93" s="122" t="s">
        <v>267</v>
      </c>
      <c r="E93" s="270"/>
      <c r="F93" s="210">
        <v>46023</v>
      </c>
      <c r="G93" s="210">
        <v>46203</v>
      </c>
      <c r="H93" s="178">
        <v>23076.923076923078</v>
      </c>
      <c r="I93" s="178"/>
      <c r="J93" s="155"/>
      <c r="K93" s="43"/>
      <c r="L93" s="53">
        <f>H93</f>
        <v>23076.923076923078</v>
      </c>
      <c r="M93" s="53"/>
      <c r="N93" s="53"/>
      <c r="O93" s="53"/>
      <c r="P93" s="53"/>
      <c r="Q93" s="53"/>
      <c r="R93" s="53"/>
      <c r="S93" s="53"/>
      <c r="T93" s="53"/>
      <c r="U93" s="53"/>
      <c r="V93" s="53"/>
      <c r="W93" s="53"/>
      <c r="X93" s="53"/>
      <c r="Y93" s="53"/>
      <c r="Z93" s="227"/>
    </row>
    <row r="94" spans="1:26" s="159" customFormat="1" ht="30.75">
      <c r="A94" s="330"/>
      <c r="B94" s="317"/>
      <c r="C94" s="277"/>
      <c r="D94" s="122" t="s">
        <v>268</v>
      </c>
      <c r="E94" s="270"/>
      <c r="F94" s="268">
        <v>46023</v>
      </c>
      <c r="G94" s="269">
        <v>46387</v>
      </c>
      <c r="H94" s="178">
        <v>2564.102564102564</v>
      </c>
      <c r="I94" s="178"/>
      <c r="J94" s="155"/>
      <c r="K94" s="43"/>
      <c r="L94" s="53"/>
      <c r="M94" s="53"/>
      <c r="N94" s="53"/>
      <c r="O94" s="53"/>
      <c r="P94" s="53"/>
      <c r="Q94" s="53"/>
      <c r="R94" s="53"/>
      <c r="S94" s="53"/>
      <c r="T94" s="53"/>
      <c r="U94" s="53"/>
      <c r="V94" s="53"/>
      <c r="W94" s="53"/>
      <c r="X94" s="53"/>
      <c r="Y94" s="53">
        <f>H94</f>
        <v>2564.102564102564</v>
      </c>
      <c r="Z94" s="227"/>
    </row>
    <row r="95" spans="1:26" s="159" customFormat="1" ht="30.75">
      <c r="A95" s="330"/>
      <c r="B95" s="317"/>
      <c r="C95" s="275" t="s">
        <v>269</v>
      </c>
      <c r="D95" s="122" t="s">
        <v>269</v>
      </c>
      <c r="E95" s="270"/>
      <c r="F95" s="268">
        <v>46023</v>
      </c>
      <c r="G95" s="269">
        <v>46387</v>
      </c>
      <c r="H95" s="178">
        <v>36666.666666666664</v>
      </c>
      <c r="I95" s="178"/>
      <c r="J95" s="155"/>
      <c r="K95" s="43"/>
      <c r="L95" s="53"/>
      <c r="M95" s="53"/>
      <c r="N95" s="53"/>
      <c r="O95" s="53"/>
      <c r="P95" s="53"/>
      <c r="Q95" s="53"/>
      <c r="R95" s="53"/>
      <c r="S95" s="53"/>
      <c r="T95" s="53">
        <f>H95</f>
        <v>36666.666666666664</v>
      </c>
      <c r="U95" s="53"/>
      <c r="V95" s="53"/>
      <c r="W95" s="53"/>
      <c r="X95" s="53"/>
      <c r="Y95" s="53"/>
      <c r="Z95" s="227"/>
    </row>
    <row r="96" spans="1:26" s="159" customFormat="1" ht="30.75">
      <c r="A96" s="330"/>
      <c r="B96" s="317"/>
      <c r="C96" s="275" t="s">
        <v>269</v>
      </c>
      <c r="D96" s="122" t="s">
        <v>270</v>
      </c>
      <c r="E96" s="270"/>
      <c r="F96" s="268">
        <v>46023</v>
      </c>
      <c r="G96" s="269">
        <v>46387</v>
      </c>
      <c r="H96" s="178">
        <v>2564.102564102564</v>
      </c>
      <c r="I96" s="178"/>
      <c r="J96" s="155"/>
      <c r="K96" s="43"/>
      <c r="L96" s="53"/>
      <c r="M96" s="53"/>
      <c r="N96" s="53"/>
      <c r="O96" s="53"/>
      <c r="P96" s="53"/>
      <c r="Q96" s="53"/>
      <c r="R96" s="53"/>
      <c r="S96" s="53"/>
      <c r="T96" s="53"/>
      <c r="U96" s="53"/>
      <c r="V96" s="53"/>
      <c r="W96" s="53"/>
      <c r="X96" s="53"/>
      <c r="Y96" s="53">
        <f>H96</f>
        <v>2564.102564102564</v>
      </c>
      <c r="Z96" s="227"/>
    </row>
    <row r="97" spans="1:27" s="159" customFormat="1" ht="52.15" customHeight="1">
      <c r="A97" s="330"/>
      <c r="B97" s="306" t="s">
        <v>271</v>
      </c>
      <c r="C97" s="277" t="s">
        <v>272</v>
      </c>
      <c r="D97" s="122" t="s">
        <v>273</v>
      </c>
      <c r="E97" s="270"/>
      <c r="F97" s="268">
        <v>46023</v>
      </c>
      <c r="G97" s="269">
        <v>46387</v>
      </c>
      <c r="H97" s="178">
        <v>3076.9230769230771</v>
      </c>
      <c r="I97" s="178"/>
      <c r="J97" s="155"/>
      <c r="K97" s="43"/>
      <c r="L97" s="53"/>
      <c r="M97" s="53"/>
      <c r="N97" s="53"/>
      <c r="O97" s="53"/>
      <c r="P97" s="53"/>
      <c r="Q97" s="53"/>
      <c r="R97" s="53"/>
      <c r="S97" s="53"/>
      <c r="T97" s="53"/>
      <c r="U97" s="53"/>
      <c r="V97" s="53"/>
      <c r="W97" s="53"/>
      <c r="X97" s="53"/>
      <c r="Y97" s="53">
        <f>H97</f>
        <v>3076.9230769230771</v>
      </c>
      <c r="Z97" s="227"/>
    </row>
    <row r="98" spans="1:27" s="159" customFormat="1" ht="14.65" customHeight="1">
      <c r="A98" s="330"/>
      <c r="B98" s="283" t="s">
        <v>170</v>
      </c>
      <c r="C98" s="284" t="s">
        <v>274</v>
      </c>
      <c r="D98" s="285" t="s">
        <v>274</v>
      </c>
      <c r="E98" s="286"/>
      <c r="F98" s="287">
        <v>46023</v>
      </c>
      <c r="G98" s="288">
        <v>46387</v>
      </c>
      <c r="H98" s="289">
        <v>12466.666666666666</v>
      </c>
      <c r="I98" s="289"/>
      <c r="J98" s="278"/>
      <c r="K98" s="290"/>
      <c r="L98" s="291"/>
      <c r="M98" s="291"/>
      <c r="N98" s="291"/>
      <c r="O98" s="291"/>
      <c r="P98" s="291"/>
      <c r="Q98" s="291"/>
      <c r="R98" s="291"/>
      <c r="S98" s="291"/>
      <c r="T98" s="291"/>
      <c r="U98" s="291"/>
      <c r="V98" s="291">
        <f>H98</f>
        <v>12466.666666666666</v>
      </c>
      <c r="W98" s="291"/>
      <c r="X98" s="291"/>
      <c r="Y98" s="291"/>
      <c r="Z98" s="227"/>
    </row>
    <row r="99" spans="1:27" s="159" customFormat="1" ht="14.45" customHeight="1">
      <c r="A99" s="292"/>
      <c r="B99" s="307"/>
      <c r="C99" s="293" t="s">
        <v>248</v>
      </c>
      <c r="D99" s="294"/>
      <c r="E99" s="295"/>
      <c r="F99" s="296"/>
      <c r="G99" s="296"/>
      <c r="H99" s="297"/>
      <c r="I99" s="298"/>
      <c r="J99" s="298"/>
      <c r="K99" s="297"/>
      <c r="L99" s="297"/>
      <c r="M99" s="297"/>
      <c r="N99" s="297"/>
      <c r="O99" s="297"/>
      <c r="P99" s="297"/>
      <c r="Q99" s="297"/>
      <c r="R99" s="297"/>
      <c r="S99" s="297"/>
      <c r="T99" s="297"/>
      <c r="U99" s="297"/>
      <c r="V99" s="297"/>
      <c r="W99" s="297"/>
      <c r="X99" s="297"/>
      <c r="Y99" s="297"/>
    </row>
    <row r="100" spans="1:27" ht="12.75">
      <c r="A100" s="160"/>
      <c r="B100" s="308"/>
      <c r="C100" s="125"/>
      <c r="D100" s="126"/>
      <c r="E100" s="125"/>
      <c r="F100" s="161"/>
      <c r="G100" s="161"/>
      <c r="H100" s="162">
        <f>SUM(H55:H99)</f>
        <v>1178275.2084615387</v>
      </c>
      <c r="I100" s="162">
        <f>SUM(I55:I58)</f>
        <v>0</v>
      </c>
      <c r="J100" s="155"/>
      <c r="K100" s="162">
        <f t="shared" ref="K100:Y100" si="9">SUM(K55:K99)</f>
        <v>0</v>
      </c>
      <c r="L100" s="162">
        <f t="shared" si="9"/>
        <v>295955.33333333331</v>
      </c>
      <c r="M100" s="162">
        <f t="shared" si="9"/>
        <v>0</v>
      </c>
      <c r="N100" s="162">
        <f t="shared" si="9"/>
        <v>47865.128205128203</v>
      </c>
      <c r="O100" s="162">
        <f t="shared" si="9"/>
        <v>21500</v>
      </c>
      <c r="P100" s="162">
        <f t="shared" si="9"/>
        <v>1400</v>
      </c>
      <c r="Q100" s="162">
        <f t="shared" si="9"/>
        <v>7471.2820512820508</v>
      </c>
      <c r="R100" s="162">
        <f t="shared" si="9"/>
        <v>5000</v>
      </c>
      <c r="S100" s="162">
        <f t="shared" si="9"/>
        <v>880</v>
      </c>
      <c r="T100" s="162">
        <f t="shared" si="9"/>
        <v>54102.564102564102</v>
      </c>
      <c r="U100" s="162">
        <f t="shared" si="9"/>
        <v>4350</v>
      </c>
      <c r="V100" s="162">
        <f t="shared" si="9"/>
        <v>12466.666666666666</v>
      </c>
      <c r="W100" s="162">
        <f t="shared" si="9"/>
        <v>14690</v>
      </c>
      <c r="X100" s="162">
        <f t="shared" si="9"/>
        <v>1360</v>
      </c>
      <c r="Y100" s="162">
        <f t="shared" si="9"/>
        <v>52884.2341025641</v>
      </c>
      <c r="Z100" s="163"/>
      <c r="AA100" s="164">
        <f>H100-Z100</f>
        <v>1178275.2084615387</v>
      </c>
    </row>
    <row r="101" spans="1:27" ht="12.75">
      <c r="B101" s="309"/>
      <c r="C101" s="19"/>
      <c r="D101" s="165"/>
      <c r="F101" s="5"/>
      <c r="G101" s="5"/>
      <c r="H101" s="6"/>
      <c r="I101" s="166"/>
      <c r="J101" s="123"/>
      <c r="K101" s="167"/>
      <c r="L101" s="167"/>
      <c r="M101" s="167"/>
      <c r="N101" s="167"/>
      <c r="O101" s="167"/>
      <c r="P101" s="167"/>
      <c r="Q101" s="167"/>
      <c r="R101" s="167"/>
      <c r="S101" s="167"/>
      <c r="T101" s="167"/>
      <c r="U101" s="167"/>
      <c r="V101" s="167"/>
      <c r="W101" s="167"/>
      <c r="X101" s="167"/>
      <c r="Y101" s="167"/>
    </row>
    <row r="102" spans="1:27" s="101" customFormat="1" ht="23.25">
      <c r="A102" s="134" t="s">
        <v>275</v>
      </c>
      <c r="B102" s="310"/>
      <c r="C102" s="134"/>
      <c r="D102" s="134"/>
      <c r="E102" s="134"/>
      <c r="F102" s="134"/>
      <c r="G102" s="134"/>
      <c r="H102" s="134"/>
      <c r="I102" s="134"/>
      <c r="J102" s="123"/>
      <c r="K102" s="134"/>
      <c r="L102" s="134"/>
      <c r="M102" s="134"/>
      <c r="N102" s="134"/>
      <c r="O102" s="134"/>
      <c r="P102" s="134"/>
      <c r="Q102" s="134"/>
      <c r="R102" s="134"/>
      <c r="S102" s="134"/>
      <c r="T102" s="134"/>
      <c r="U102" s="134"/>
      <c r="V102" s="134"/>
      <c r="W102" s="134"/>
      <c r="X102" s="134"/>
      <c r="Y102" s="134"/>
      <c r="Z102" s="100"/>
    </row>
    <row r="103" spans="1:27" s="20" customFormat="1" ht="11.25">
      <c r="B103" s="311"/>
      <c r="D103" s="168"/>
      <c r="E103" s="21"/>
      <c r="F103" s="22"/>
      <c r="G103" s="23"/>
      <c r="H103" s="22" t="s">
        <v>3</v>
      </c>
      <c r="I103" s="23"/>
      <c r="J103" s="24"/>
      <c r="K103" s="25"/>
      <c r="L103" s="26"/>
      <c r="M103" s="27"/>
      <c r="N103" s="27"/>
      <c r="O103" s="27"/>
      <c r="P103" s="27"/>
      <c r="Q103" s="27"/>
      <c r="R103" s="27"/>
      <c r="S103" s="27"/>
      <c r="T103" s="27"/>
      <c r="U103" s="27"/>
      <c r="V103" s="27"/>
      <c r="W103" s="27"/>
      <c r="X103" s="27"/>
      <c r="Y103" s="28"/>
      <c r="Z103" s="29"/>
    </row>
    <row r="104" spans="1:27" s="20" customFormat="1" ht="30.75">
      <c r="A104" s="30" t="s">
        <v>4</v>
      </c>
      <c r="B104" s="30" t="s">
        <v>5</v>
      </c>
      <c r="C104" s="31" t="s">
        <v>6</v>
      </c>
      <c r="D104" s="31" t="s">
        <v>7</v>
      </c>
      <c r="E104" s="32" t="s">
        <v>8</v>
      </c>
      <c r="F104" s="33"/>
      <c r="G104" s="33"/>
      <c r="H104" s="34" t="s">
        <v>11</v>
      </c>
      <c r="I104" s="35" t="s">
        <v>12</v>
      </c>
      <c r="J104" s="24"/>
      <c r="K104" s="36" t="s">
        <v>13</v>
      </c>
      <c r="L104" s="37" t="s">
        <v>14</v>
      </c>
      <c r="M104" s="37" t="s">
        <v>15</v>
      </c>
      <c r="N104" s="37" t="s">
        <v>16</v>
      </c>
      <c r="O104" s="37" t="s">
        <v>17</v>
      </c>
      <c r="P104" s="37" t="s">
        <v>18</v>
      </c>
      <c r="Q104" s="37" t="s">
        <v>19</v>
      </c>
      <c r="R104" s="37" t="s">
        <v>20</v>
      </c>
      <c r="S104" s="37" t="s">
        <v>21</v>
      </c>
      <c r="T104" s="37" t="s">
        <v>22</v>
      </c>
      <c r="U104" s="37" t="s">
        <v>23</v>
      </c>
      <c r="V104" s="37" t="s">
        <v>24</v>
      </c>
      <c r="W104" s="37" t="s">
        <v>25</v>
      </c>
      <c r="X104" s="37" t="s">
        <v>26</v>
      </c>
      <c r="Y104" s="37" t="s">
        <v>27</v>
      </c>
      <c r="Z104" s="29"/>
    </row>
    <row r="105" spans="1:27" ht="49.5" customHeight="1">
      <c r="A105" s="169" t="s">
        <v>67</v>
      </c>
      <c r="B105" s="317" t="s">
        <v>276</v>
      </c>
      <c r="C105" s="170" t="s">
        <v>277</v>
      </c>
      <c r="D105" s="261" t="s">
        <v>278</v>
      </c>
      <c r="E105" s="171" t="s">
        <v>279</v>
      </c>
      <c r="F105" s="42" t="s">
        <v>46</v>
      </c>
      <c r="G105" s="172">
        <v>46203</v>
      </c>
      <c r="H105" s="43">
        <f>SUM(K105:Y105)</f>
        <v>8000</v>
      </c>
      <c r="I105" s="173"/>
      <c r="J105" s="249"/>
      <c r="K105" s="43"/>
      <c r="L105" s="53"/>
      <c r="M105" s="53"/>
      <c r="N105" s="53"/>
      <c r="O105" s="53"/>
      <c r="P105" s="53"/>
      <c r="Q105" s="53"/>
      <c r="R105" s="53"/>
      <c r="S105" s="53"/>
      <c r="T105" s="53"/>
      <c r="U105" s="53"/>
      <c r="V105" s="53"/>
      <c r="W105" s="53">
        <v>8000</v>
      </c>
      <c r="X105" s="53"/>
      <c r="Y105" s="53"/>
    </row>
    <row r="106" spans="1:27" ht="46.5" customHeight="1">
      <c r="A106" s="150"/>
      <c r="B106" s="356"/>
      <c r="C106" s="170"/>
      <c r="D106" s="261" t="s">
        <v>280</v>
      </c>
      <c r="E106" s="171" t="s">
        <v>281</v>
      </c>
      <c r="F106" s="42">
        <v>46027</v>
      </c>
      <c r="G106" s="172">
        <v>46080</v>
      </c>
      <c r="H106" s="43">
        <f>SUM(K106:Y106)</f>
        <v>10000</v>
      </c>
      <c r="I106" s="173"/>
      <c r="J106" s="174"/>
      <c r="K106" s="43"/>
      <c r="L106" s="53">
        <v>10000</v>
      </c>
      <c r="M106" s="53"/>
      <c r="N106" s="53"/>
      <c r="O106" s="53"/>
      <c r="P106" s="53"/>
      <c r="Q106" s="53"/>
      <c r="R106" s="53"/>
      <c r="S106" s="53"/>
      <c r="T106" s="53"/>
      <c r="U106" s="53"/>
      <c r="V106" s="53"/>
      <c r="W106" s="53"/>
      <c r="X106" s="53"/>
      <c r="Y106" s="53"/>
    </row>
    <row r="107" spans="1:27" ht="42" customHeight="1">
      <c r="A107" s="150"/>
      <c r="B107" s="318"/>
      <c r="C107" s="46" t="s">
        <v>282</v>
      </c>
      <c r="D107" s="46" t="s">
        <v>283</v>
      </c>
      <c r="E107" s="175" t="s">
        <v>284</v>
      </c>
      <c r="F107" s="42">
        <v>46027</v>
      </c>
      <c r="G107" s="42">
        <v>46265</v>
      </c>
      <c r="H107" s="43">
        <f t="shared" ref="H107:H125" si="10">SUM(K107:Y107)</f>
        <v>25000</v>
      </c>
      <c r="I107" s="176"/>
      <c r="K107" s="43"/>
      <c r="L107" s="53"/>
      <c r="M107" s="53"/>
      <c r="N107" s="53"/>
      <c r="O107" s="53"/>
      <c r="P107" s="53"/>
      <c r="Q107" s="53"/>
      <c r="R107" s="53"/>
      <c r="S107" s="53"/>
      <c r="T107" s="53"/>
      <c r="U107" s="53"/>
      <c r="V107" s="53"/>
      <c r="W107" s="53">
        <v>25000</v>
      </c>
      <c r="X107" s="53"/>
      <c r="Y107" s="53"/>
    </row>
    <row r="108" spans="1:27" ht="50.45" customHeight="1">
      <c r="A108" s="150"/>
      <c r="B108" s="317" t="s">
        <v>285</v>
      </c>
      <c r="C108" s="179" t="s">
        <v>286</v>
      </c>
      <c r="D108" s="179" t="s">
        <v>287</v>
      </c>
      <c r="E108" s="117" t="s">
        <v>288</v>
      </c>
      <c r="F108" s="263">
        <v>46034</v>
      </c>
      <c r="G108" s="180">
        <v>46261</v>
      </c>
      <c r="H108" s="43">
        <f t="shared" si="10"/>
        <v>20000</v>
      </c>
      <c r="I108" s="181" t="s">
        <v>47</v>
      </c>
      <c r="J108" s="250" t="s">
        <v>47</v>
      </c>
      <c r="K108" s="43"/>
      <c r="L108" s="53"/>
      <c r="M108" s="53"/>
      <c r="N108" s="53"/>
      <c r="O108" s="53"/>
      <c r="P108" s="53"/>
      <c r="Q108" s="53"/>
      <c r="R108" s="53"/>
      <c r="S108" s="53"/>
      <c r="T108" s="53"/>
      <c r="U108" s="53"/>
      <c r="V108" s="53"/>
      <c r="W108" s="53">
        <v>20000</v>
      </c>
      <c r="X108" s="53"/>
      <c r="Y108" s="53"/>
    </row>
    <row r="109" spans="1:27" ht="30.75">
      <c r="A109" s="150"/>
      <c r="B109" s="318"/>
      <c r="C109" s="170" t="s">
        <v>289</v>
      </c>
      <c r="D109" s="46" t="s">
        <v>290</v>
      </c>
      <c r="E109" s="117" t="s">
        <v>291</v>
      </c>
      <c r="F109" s="263">
        <v>46321</v>
      </c>
      <c r="G109" s="42">
        <v>46363</v>
      </c>
      <c r="H109" s="43">
        <f t="shared" si="10"/>
        <v>5000</v>
      </c>
      <c r="I109" s="176"/>
      <c r="K109" s="43"/>
      <c r="L109" s="53"/>
      <c r="M109" s="53"/>
      <c r="N109" s="53"/>
      <c r="O109" s="53">
        <v>5000</v>
      </c>
      <c r="P109" s="53"/>
      <c r="Q109" s="53"/>
      <c r="R109" s="53"/>
      <c r="S109" s="53"/>
      <c r="T109" s="53"/>
      <c r="U109" s="53"/>
      <c r="V109" s="53"/>
      <c r="W109" s="53"/>
      <c r="X109" s="53"/>
      <c r="Y109" s="53"/>
    </row>
    <row r="110" spans="1:27" ht="31.5" customHeight="1">
      <c r="A110" s="150"/>
      <c r="B110" s="362" t="s">
        <v>292</v>
      </c>
      <c r="C110" s="51" t="s">
        <v>293</v>
      </c>
      <c r="D110" s="40" t="s">
        <v>294</v>
      </c>
      <c r="E110" s="117" t="s">
        <v>295</v>
      </c>
      <c r="F110" s="182">
        <v>46272</v>
      </c>
      <c r="G110" s="183">
        <v>46295</v>
      </c>
      <c r="H110" s="43">
        <f t="shared" si="10"/>
        <v>15000</v>
      </c>
      <c r="I110" s="176"/>
      <c r="K110" s="43"/>
      <c r="L110" s="53"/>
      <c r="M110" s="53"/>
      <c r="N110" s="53"/>
      <c r="O110" s="53"/>
      <c r="P110" s="53"/>
      <c r="Q110" s="53"/>
      <c r="R110" s="53"/>
      <c r="S110" s="53"/>
      <c r="T110" s="53"/>
      <c r="U110" s="53"/>
      <c r="V110" s="53"/>
      <c r="W110" s="53"/>
      <c r="X110" s="53"/>
      <c r="Y110" s="53">
        <v>15000</v>
      </c>
    </row>
    <row r="111" spans="1:27" s="101" customFormat="1" ht="41.25">
      <c r="A111" s="150"/>
      <c r="B111" s="362"/>
      <c r="C111" s="184" t="s">
        <v>296</v>
      </c>
      <c r="D111" s="116" t="s">
        <v>297</v>
      </c>
      <c r="E111" s="117" t="s">
        <v>298</v>
      </c>
      <c r="F111" s="42">
        <v>46237</v>
      </c>
      <c r="G111" s="42">
        <v>46356</v>
      </c>
      <c r="H111" s="43">
        <f t="shared" si="10"/>
        <v>3000</v>
      </c>
      <c r="I111" s="185"/>
      <c r="J111" s="186"/>
      <c r="K111" s="43"/>
      <c r="L111" s="53"/>
      <c r="M111" s="53"/>
      <c r="N111" s="53"/>
      <c r="O111" s="53"/>
      <c r="P111" s="53"/>
      <c r="Q111" s="53"/>
      <c r="R111" s="53"/>
      <c r="S111" s="53"/>
      <c r="T111" s="53"/>
      <c r="U111" s="53"/>
      <c r="V111" s="53"/>
      <c r="W111" s="53">
        <v>3000</v>
      </c>
      <c r="X111" s="53"/>
      <c r="Y111" s="53"/>
      <c r="Z111" s="100"/>
    </row>
    <row r="112" spans="1:27" s="101" customFormat="1" ht="41.25">
      <c r="A112" s="150"/>
      <c r="B112" s="362"/>
      <c r="C112" s="187" t="s">
        <v>299</v>
      </c>
      <c r="D112" s="262" t="s">
        <v>300</v>
      </c>
      <c r="E112" s="117" t="s">
        <v>301</v>
      </c>
      <c r="F112" s="42">
        <v>46083</v>
      </c>
      <c r="G112" s="42">
        <v>46167</v>
      </c>
      <c r="H112" s="43">
        <f t="shared" si="10"/>
        <v>18000</v>
      </c>
      <c r="I112" s="185"/>
      <c r="J112" s="186"/>
      <c r="K112" s="43"/>
      <c r="L112" s="53"/>
      <c r="M112" s="53"/>
      <c r="N112" s="53"/>
      <c r="O112" s="53"/>
      <c r="P112" s="53"/>
      <c r="Q112" s="53"/>
      <c r="R112" s="53"/>
      <c r="S112" s="53"/>
      <c r="T112" s="53"/>
      <c r="U112" s="53"/>
      <c r="V112" s="53"/>
      <c r="W112" s="53"/>
      <c r="X112" s="53"/>
      <c r="Y112" s="53">
        <v>18000</v>
      </c>
      <c r="Z112" s="100"/>
    </row>
    <row r="113" spans="1:26" ht="71.25">
      <c r="A113" s="349" t="s">
        <v>108</v>
      </c>
      <c r="B113" s="230" t="s">
        <v>276</v>
      </c>
      <c r="C113" s="40" t="s">
        <v>302</v>
      </c>
      <c r="D113" s="40" t="s">
        <v>303</v>
      </c>
      <c r="E113" s="117" t="s">
        <v>304</v>
      </c>
      <c r="F113" s="42">
        <v>46023</v>
      </c>
      <c r="G113" s="42">
        <v>46203</v>
      </c>
      <c r="H113" s="43">
        <f t="shared" si="10"/>
        <v>18966.621282051281</v>
      </c>
      <c r="I113" s="231"/>
      <c r="J113" s="251"/>
      <c r="K113" s="178"/>
      <c r="L113" s="303"/>
      <c r="M113" s="303"/>
      <c r="N113" s="53">
        <f>60000/19.5</f>
        <v>3076.9230769230771</v>
      </c>
      <c r="O113" s="53">
        <v>7684.57</v>
      </c>
      <c r="P113" s="53"/>
      <c r="Q113" s="53"/>
      <c r="R113" s="53"/>
      <c r="S113" s="53"/>
      <c r="T113" s="53"/>
      <c r="U113" s="53"/>
      <c r="V113" s="53"/>
      <c r="W113" s="53">
        <f>80000/19.5</f>
        <v>4102.5641025641025</v>
      </c>
      <c r="X113" s="53"/>
      <c r="Y113" s="53">
        <f>80000/19.5</f>
        <v>4102.5641025641025</v>
      </c>
      <c r="Z113" s="19"/>
    </row>
    <row r="114" spans="1:26" ht="71.25">
      <c r="A114" s="349"/>
      <c r="B114" s="230" t="s">
        <v>285</v>
      </c>
      <c r="C114" s="40" t="s">
        <v>286</v>
      </c>
      <c r="D114" s="46" t="s">
        <v>305</v>
      </c>
      <c r="E114" s="117" t="s">
        <v>304</v>
      </c>
      <c r="F114" s="42">
        <v>46023</v>
      </c>
      <c r="G114" s="42">
        <v>46203</v>
      </c>
      <c r="H114" s="43">
        <f t="shared" si="10"/>
        <v>25412.307692307691</v>
      </c>
      <c r="I114" s="232"/>
      <c r="J114" s="252"/>
      <c r="K114" s="305"/>
      <c r="L114" s="303"/>
      <c r="M114" s="304"/>
      <c r="N114" s="53">
        <f>100000/19.5</f>
        <v>5128.2051282051279</v>
      </c>
      <c r="O114" s="53">
        <v>10000</v>
      </c>
      <c r="P114" s="53"/>
      <c r="Q114" s="53"/>
      <c r="R114" s="53"/>
      <c r="S114" s="53"/>
      <c r="T114" s="53"/>
      <c r="U114" s="53"/>
      <c r="V114" s="53"/>
      <c r="W114" s="53">
        <f>120540/19.5</f>
        <v>6181.5384615384619</v>
      </c>
      <c r="X114" s="53"/>
      <c r="Y114" s="53">
        <f>80000/19.5</f>
        <v>4102.5641025641025</v>
      </c>
      <c r="Z114" s="19"/>
    </row>
    <row r="115" spans="1:26" ht="20.25">
      <c r="A115" s="349"/>
      <c r="B115" s="317" t="s">
        <v>292</v>
      </c>
      <c r="C115" s="233" t="s">
        <v>306</v>
      </c>
      <c r="D115" s="39" t="s">
        <v>307</v>
      </c>
      <c r="E115" s="234"/>
      <c r="F115" s="42">
        <v>46023</v>
      </c>
      <c r="G115" s="42">
        <v>46203</v>
      </c>
      <c r="H115" s="43">
        <f t="shared" si="10"/>
        <v>769.23076923076928</v>
      </c>
      <c r="I115" s="235"/>
      <c r="J115" s="253"/>
      <c r="K115" s="178"/>
      <c r="L115" s="303"/>
      <c r="M115" s="303"/>
      <c r="N115" s="53">
        <f>15000/19.5</f>
        <v>769.23076923076928</v>
      </c>
      <c r="O115" s="53"/>
      <c r="P115" s="53"/>
      <c r="Q115" s="53"/>
      <c r="R115" s="53"/>
      <c r="S115" s="53"/>
      <c r="T115" s="53"/>
      <c r="U115" s="53"/>
      <c r="V115" s="53"/>
      <c r="W115" s="53"/>
      <c r="X115" s="53"/>
      <c r="Y115" s="53"/>
      <c r="Z115" s="19"/>
    </row>
    <row r="116" spans="1:26" s="101" customFormat="1" ht="51">
      <c r="A116" s="349"/>
      <c r="B116" s="356"/>
      <c r="C116" s="247" t="s">
        <v>308</v>
      </c>
      <c r="D116" s="39" t="s">
        <v>300</v>
      </c>
      <c r="E116" s="234" t="s">
        <v>309</v>
      </c>
      <c r="F116" s="42">
        <v>46023</v>
      </c>
      <c r="G116" s="42">
        <v>46203</v>
      </c>
      <c r="H116" s="43">
        <f t="shared" si="10"/>
        <v>3072.62</v>
      </c>
      <c r="I116" s="236"/>
      <c r="J116" s="254"/>
      <c r="K116" s="178"/>
      <c r="L116" s="303"/>
      <c r="M116" s="303"/>
      <c r="N116" s="53">
        <f>19916.09/19.5</f>
        <v>1021.3379487179487</v>
      </c>
      <c r="O116" s="53"/>
      <c r="P116" s="53"/>
      <c r="Q116" s="53"/>
      <c r="R116" s="53"/>
      <c r="S116" s="53"/>
      <c r="T116" s="53"/>
      <c r="U116" s="53"/>
      <c r="V116" s="53"/>
      <c r="W116" s="53"/>
      <c r="X116" s="53"/>
      <c r="Y116" s="53">
        <f>40000/19.5</f>
        <v>2051.2820512820513</v>
      </c>
    </row>
    <row r="117" spans="1:26" s="101" customFormat="1" ht="30.75">
      <c r="A117" s="349"/>
      <c r="B117" s="356"/>
      <c r="C117" s="247"/>
      <c r="D117" s="39" t="s">
        <v>310</v>
      </c>
      <c r="E117" s="234" t="s">
        <v>311</v>
      </c>
      <c r="F117" s="42">
        <v>46023</v>
      </c>
      <c r="G117" s="42">
        <v>46203</v>
      </c>
      <c r="H117" s="43">
        <f t="shared" si="10"/>
        <v>6128.2051282051279</v>
      </c>
      <c r="I117" s="236"/>
      <c r="J117" s="254"/>
      <c r="K117" s="178"/>
      <c r="L117" s="303"/>
      <c r="M117" s="303"/>
      <c r="N117" s="53">
        <v>1000</v>
      </c>
      <c r="O117" s="53">
        <f>100000/19.5</f>
        <v>5128.2051282051279</v>
      </c>
      <c r="P117" s="53"/>
      <c r="Q117" s="53"/>
      <c r="R117" s="53"/>
      <c r="S117" s="53"/>
      <c r="T117" s="53"/>
      <c r="U117" s="53"/>
      <c r="V117" s="53"/>
      <c r="W117" s="53"/>
      <c r="X117" s="53"/>
      <c r="Y117" s="53"/>
    </row>
    <row r="118" spans="1:26" s="101" customFormat="1" ht="51">
      <c r="A118" s="349"/>
      <c r="B118" s="318"/>
      <c r="C118" s="188" t="s">
        <v>312</v>
      </c>
      <c r="D118" s="40" t="s">
        <v>312</v>
      </c>
      <c r="E118" s="117" t="s">
        <v>313</v>
      </c>
      <c r="F118" s="42">
        <v>46023</v>
      </c>
      <c r="G118" s="42">
        <v>46203</v>
      </c>
      <c r="H118" s="43">
        <f t="shared" si="10"/>
        <v>0</v>
      </c>
      <c r="I118" s="237"/>
      <c r="J118" s="254"/>
      <c r="K118" s="178"/>
      <c r="L118" s="303"/>
      <c r="M118" s="303"/>
      <c r="N118" s="53"/>
      <c r="O118" s="53"/>
      <c r="P118" s="53"/>
      <c r="Q118" s="53"/>
      <c r="R118" s="53"/>
      <c r="S118" s="53"/>
      <c r="T118" s="53"/>
      <c r="U118" s="53"/>
      <c r="V118" s="53"/>
      <c r="W118" s="53"/>
      <c r="X118" s="53"/>
      <c r="Y118" s="53"/>
    </row>
    <row r="119" spans="1:26" ht="71.25">
      <c r="A119" s="364" t="s">
        <v>81</v>
      </c>
      <c r="B119" s="230" t="s">
        <v>276</v>
      </c>
      <c r="C119" s="46" t="s">
        <v>314</v>
      </c>
      <c r="D119" s="46" t="s">
        <v>315</v>
      </c>
      <c r="E119" s="117" t="s">
        <v>316</v>
      </c>
      <c r="F119" s="42" t="s">
        <v>46</v>
      </c>
      <c r="G119" s="56">
        <v>46295</v>
      </c>
      <c r="H119" s="43">
        <f t="shared" si="10"/>
        <v>15300</v>
      </c>
      <c r="I119" s="238"/>
      <c r="K119" s="43"/>
      <c r="L119" s="53">
        <v>6000</v>
      </c>
      <c r="M119" s="53"/>
      <c r="N119" s="53">
        <v>1100</v>
      </c>
      <c r="O119" s="53"/>
      <c r="P119" s="53"/>
      <c r="Q119" s="53">
        <v>8200</v>
      </c>
      <c r="R119" s="53"/>
      <c r="S119" s="53"/>
      <c r="T119" s="53"/>
      <c r="U119" s="53"/>
      <c r="V119" s="53"/>
      <c r="W119" s="53"/>
      <c r="X119" s="53"/>
      <c r="Y119" s="53"/>
    </row>
    <row r="120" spans="1:26" ht="71.25">
      <c r="A120" s="365"/>
      <c r="B120" s="230" t="s">
        <v>285</v>
      </c>
      <c r="C120" s="40" t="s">
        <v>286</v>
      </c>
      <c r="D120" s="40" t="s">
        <v>317</v>
      </c>
      <c r="E120" s="117" t="s">
        <v>318</v>
      </c>
      <c r="F120" s="268">
        <v>46023</v>
      </c>
      <c r="G120" s="269">
        <v>46387</v>
      </c>
      <c r="H120" s="43">
        <f t="shared" si="10"/>
        <v>19660</v>
      </c>
      <c r="I120" s="239" t="s">
        <v>47</v>
      </c>
      <c r="J120" s="250" t="s">
        <v>47</v>
      </c>
      <c r="K120" s="43"/>
      <c r="L120" s="53">
        <v>8000</v>
      </c>
      <c r="M120" s="53"/>
      <c r="N120" s="53">
        <v>3400</v>
      </c>
      <c r="O120" s="53"/>
      <c r="P120" s="53"/>
      <c r="Q120" s="53">
        <v>1150</v>
      </c>
      <c r="R120" s="53">
        <v>1600</v>
      </c>
      <c r="S120" s="53">
        <v>410</v>
      </c>
      <c r="T120" s="53"/>
      <c r="U120" s="53"/>
      <c r="V120" s="53"/>
      <c r="W120" s="53">
        <v>5100</v>
      </c>
      <c r="X120" s="53"/>
      <c r="Y120" s="53"/>
    </row>
    <row r="121" spans="1:26" ht="41.25">
      <c r="A121" s="365"/>
      <c r="B121" s="317" t="s">
        <v>292</v>
      </c>
      <c r="C121" s="51" t="s">
        <v>293</v>
      </c>
      <c r="D121" s="40" t="s">
        <v>319</v>
      </c>
      <c r="E121" s="117" t="s">
        <v>298</v>
      </c>
      <c r="F121" s="268">
        <v>46023</v>
      </c>
      <c r="G121" s="269">
        <v>46387</v>
      </c>
      <c r="H121" s="43">
        <f t="shared" si="10"/>
        <v>3200</v>
      </c>
      <c r="I121" s="240"/>
      <c r="K121" s="43"/>
      <c r="L121" s="53"/>
      <c r="M121" s="53"/>
      <c r="N121" s="53">
        <v>2100</v>
      </c>
      <c r="O121" s="53"/>
      <c r="P121" s="53"/>
      <c r="Q121" s="53">
        <v>1100</v>
      </c>
      <c r="R121" s="53"/>
      <c r="S121" s="53"/>
      <c r="T121" s="53"/>
      <c r="U121" s="53"/>
      <c r="V121" s="53"/>
      <c r="W121" s="53"/>
      <c r="X121" s="53"/>
      <c r="Y121" s="53"/>
    </row>
    <row r="122" spans="1:26" s="101" customFormat="1" ht="20.25">
      <c r="A122" s="365"/>
      <c r="B122" s="356"/>
      <c r="C122" s="188" t="s">
        <v>320</v>
      </c>
      <c r="D122" s="40" t="s">
        <v>321</v>
      </c>
      <c r="E122" s="117"/>
      <c r="F122" s="56">
        <v>46023</v>
      </c>
      <c r="G122" s="56">
        <v>46173</v>
      </c>
      <c r="H122" s="43">
        <f t="shared" si="10"/>
        <v>19380</v>
      </c>
      <c r="I122" s="185"/>
      <c r="J122" s="186"/>
      <c r="K122" s="43"/>
      <c r="L122" s="53">
        <v>8000</v>
      </c>
      <c r="M122" s="53"/>
      <c r="N122" s="53">
        <v>3400</v>
      </c>
      <c r="O122" s="53"/>
      <c r="P122" s="53"/>
      <c r="Q122" s="53">
        <v>1200</v>
      </c>
      <c r="R122" s="53">
        <v>1650</v>
      </c>
      <c r="S122" s="53"/>
      <c r="T122" s="53"/>
      <c r="U122" s="53"/>
      <c r="V122" s="53"/>
      <c r="W122" s="53">
        <v>5130</v>
      </c>
      <c r="X122" s="53"/>
      <c r="Y122" s="53"/>
      <c r="Z122" s="100"/>
    </row>
    <row r="123" spans="1:26" s="101" customFormat="1" ht="20.25">
      <c r="A123" s="365"/>
      <c r="B123" s="356"/>
      <c r="C123" s="218"/>
      <c r="D123" s="49" t="s">
        <v>322</v>
      </c>
      <c r="E123" s="219"/>
      <c r="F123" s="42" t="s">
        <v>46</v>
      </c>
      <c r="G123" s="56">
        <v>46356</v>
      </c>
      <c r="H123" s="43">
        <f>SUM(K123:Y123)</f>
        <v>78100</v>
      </c>
      <c r="I123" s="241"/>
      <c r="J123" s="299"/>
      <c r="K123" s="43"/>
      <c r="L123" s="53"/>
      <c r="M123" s="53"/>
      <c r="N123" s="53">
        <v>1100</v>
      </c>
      <c r="O123" s="53"/>
      <c r="P123" s="53"/>
      <c r="Q123" s="53"/>
      <c r="R123" s="53"/>
      <c r="S123" s="53"/>
      <c r="T123" s="53"/>
      <c r="U123" s="53"/>
      <c r="V123" s="53"/>
      <c r="W123" s="53">
        <v>77000</v>
      </c>
      <c r="X123" s="53"/>
      <c r="Y123" s="53"/>
      <c r="Z123" s="100"/>
    </row>
    <row r="124" spans="1:26" s="101" customFormat="1" ht="20.25">
      <c r="A124" s="366"/>
      <c r="B124" s="318"/>
      <c r="C124" s="188"/>
      <c r="D124" s="40" t="s">
        <v>323</v>
      </c>
      <c r="E124" s="117" t="s">
        <v>324</v>
      </c>
      <c r="F124" s="56">
        <v>46023</v>
      </c>
      <c r="G124" s="56">
        <v>46234</v>
      </c>
      <c r="H124" s="43">
        <f t="shared" si="10"/>
        <v>17400</v>
      </c>
      <c r="I124" s="185"/>
      <c r="J124" s="300"/>
      <c r="K124" s="43"/>
      <c r="L124" s="53">
        <v>10500</v>
      </c>
      <c r="M124" s="53"/>
      <c r="N124" s="53">
        <v>1450</v>
      </c>
      <c r="O124" s="53"/>
      <c r="P124" s="53"/>
      <c r="Q124" s="53">
        <v>950</v>
      </c>
      <c r="R124" s="53"/>
      <c r="S124" s="53"/>
      <c r="T124" s="53"/>
      <c r="U124" s="53"/>
      <c r="V124" s="53"/>
      <c r="W124" s="53">
        <v>4500</v>
      </c>
      <c r="X124" s="53"/>
      <c r="Y124" s="53"/>
      <c r="Z124" s="100"/>
    </row>
    <row r="125" spans="1:26" ht="30" customHeight="1">
      <c r="A125" s="353" t="s">
        <v>140</v>
      </c>
      <c r="B125" s="317" t="s">
        <v>276</v>
      </c>
      <c r="C125" s="46" t="s">
        <v>325</v>
      </c>
      <c r="D125" s="40" t="s">
        <v>326</v>
      </c>
      <c r="E125" s="279"/>
      <c r="F125" s="268">
        <v>46023</v>
      </c>
      <c r="G125" s="209">
        <v>46111</v>
      </c>
      <c r="H125" s="43">
        <f t="shared" si="10"/>
        <v>4400</v>
      </c>
      <c r="I125" s="280"/>
      <c r="K125" s="43"/>
      <c r="L125" s="53">
        <v>1100</v>
      </c>
      <c r="M125" s="53"/>
      <c r="N125" s="53">
        <v>3300</v>
      </c>
      <c r="O125" s="53"/>
      <c r="P125" s="53"/>
      <c r="Q125" s="53"/>
      <c r="R125" s="53"/>
      <c r="S125" s="53"/>
      <c r="T125" s="53"/>
      <c r="U125" s="53"/>
      <c r="V125" s="53"/>
      <c r="W125" s="53"/>
      <c r="X125" s="53"/>
      <c r="Y125" s="53"/>
    </row>
    <row r="126" spans="1:26" ht="20.25">
      <c r="A126" s="354"/>
      <c r="B126" s="356"/>
      <c r="D126" s="40" t="s">
        <v>327</v>
      </c>
      <c r="E126" s="279"/>
      <c r="F126" s="268">
        <v>46023</v>
      </c>
      <c r="G126" s="269">
        <v>46387</v>
      </c>
      <c r="H126" s="43">
        <v>5128.2051282051279</v>
      </c>
      <c r="I126" s="280"/>
      <c r="K126" s="43"/>
      <c r="L126" s="53"/>
      <c r="M126" s="53"/>
      <c r="N126" s="53"/>
      <c r="O126" s="53"/>
      <c r="P126" s="53"/>
      <c r="Q126" s="53"/>
      <c r="R126" s="53"/>
      <c r="S126" s="53"/>
      <c r="T126" s="53"/>
      <c r="U126" s="53"/>
      <c r="V126" s="53"/>
      <c r="W126" s="53">
        <f>H126</f>
        <v>5128.2051282051279</v>
      </c>
      <c r="X126" s="53"/>
      <c r="Y126" s="53"/>
    </row>
    <row r="127" spans="1:26" ht="20.25">
      <c r="A127" s="354"/>
      <c r="B127" s="356"/>
      <c r="D127" s="40" t="s">
        <v>328</v>
      </c>
      <c r="E127" s="41"/>
      <c r="F127" s="268">
        <v>46023</v>
      </c>
      <c r="G127" s="269">
        <v>46387</v>
      </c>
      <c r="H127" s="43">
        <v>5128.2051282051279</v>
      </c>
      <c r="I127" s="280"/>
      <c r="K127" s="43"/>
      <c r="L127" s="53"/>
      <c r="M127" s="53"/>
      <c r="N127" s="53"/>
      <c r="O127" s="53"/>
      <c r="P127" s="53"/>
      <c r="Q127" s="53"/>
      <c r="R127" s="53"/>
      <c r="S127" s="53"/>
      <c r="T127" s="53"/>
      <c r="U127" s="53"/>
      <c r="V127" s="53"/>
      <c r="W127" s="53">
        <f>H127</f>
        <v>5128.2051282051279</v>
      </c>
      <c r="X127" s="53"/>
      <c r="Y127" s="53"/>
    </row>
    <row r="128" spans="1:26" ht="15">
      <c r="A128" s="354"/>
      <c r="B128" s="356"/>
      <c r="C128" s="46"/>
      <c r="D128" s="40" t="s">
        <v>329</v>
      </c>
      <c r="E128" s="41"/>
      <c r="F128" s="268">
        <v>46023</v>
      </c>
      <c r="G128" s="269">
        <v>46387</v>
      </c>
      <c r="H128" s="43">
        <v>15384.615384615385</v>
      </c>
      <c r="I128" s="280"/>
      <c r="K128" s="43"/>
      <c r="L128" s="53">
        <f>H128</f>
        <v>15384.615384615385</v>
      </c>
      <c r="M128" s="53"/>
      <c r="N128" s="53"/>
      <c r="O128" s="53"/>
      <c r="P128" s="53"/>
      <c r="Q128" s="53"/>
      <c r="R128" s="53"/>
      <c r="S128" s="53"/>
      <c r="T128" s="53"/>
      <c r="U128" s="53"/>
      <c r="V128" s="53"/>
      <c r="W128" s="53"/>
      <c r="X128" s="53"/>
      <c r="Y128" s="53"/>
    </row>
    <row r="129" spans="1:30" ht="20.25">
      <c r="A129" s="354"/>
      <c r="B129" s="356"/>
      <c r="C129" s="46"/>
      <c r="D129" s="40" t="s">
        <v>330</v>
      </c>
      <c r="E129" s="41"/>
      <c r="F129" s="268">
        <v>46023</v>
      </c>
      <c r="G129" s="269">
        <v>46387</v>
      </c>
      <c r="H129" s="43">
        <v>7179.4871794871797</v>
      </c>
      <c r="I129" s="280"/>
      <c r="K129" s="43"/>
      <c r="L129" s="53"/>
      <c r="M129" s="53"/>
      <c r="N129" s="53"/>
      <c r="O129" s="53"/>
      <c r="P129" s="53"/>
      <c r="Q129" s="53"/>
      <c r="R129" s="53"/>
      <c r="S129" s="53"/>
      <c r="T129" s="53"/>
      <c r="U129" s="53"/>
      <c r="V129" s="53"/>
      <c r="W129" s="53">
        <f>H129</f>
        <v>7179.4871794871797</v>
      </c>
      <c r="X129" s="53"/>
      <c r="Y129" s="53"/>
    </row>
    <row r="130" spans="1:30" ht="30.75">
      <c r="A130" s="354"/>
      <c r="B130" s="356"/>
      <c r="C130" s="46" t="s">
        <v>331</v>
      </c>
      <c r="D130" s="40" t="s">
        <v>332</v>
      </c>
      <c r="E130" s="41"/>
      <c r="F130" s="268">
        <v>46023</v>
      </c>
      <c r="G130" s="209">
        <v>46172</v>
      </c>
      <c r="H130" s="43">
        <v>25641.025641025641</v>
      </c>
      <c r="I130" s="176"/>
      <c r="K130" s="43"/>
      <c r="L130" s="53">
        <f>H130</f>
        <v>25641.025641025641</v>
      </c>
      <c r="M130" s="53"/>
      <c r="N130" s="53"/>
      <c r="O130" s="53"/>
      <c r="P130" s="53"/>
      <c r="Q130" s="53"/>
      <c r="R130" s="53"/>
      <c r="S130" s="53"/>
      <c r="T130" s="53"/>
      <c r="U130" s="53"/>
      <c r="V130" s="53"/>
      <c r="W130" s="53"/>
      <c r="X130" s="53"/>
      <c r="Y130" s="53"/>
    </row>
    <row r="131" spans="1:30" ht="20.25">
      <c r="A131" s="354"/>
      <c r="B131" s="318"/>
      <c r="C131" s="50"/>
      <c r="D131" s="40" t="s">
        <v>333</v>
      </c>
      <c r="E131" s="206"/>
      <c r="F131" s="268">
        <v>46023</v>
      </c>
      <c r="G131" s="269">
        <v>46387</v>
      </c>
      <c r="H131" s="43">
        <v>5128.2051282051279</v>
      </c>
      <c r="I131" s="176"/>
      <c r="K131" s="43"/>
      <c r="L131" s="53"/>
      <c r="M131" s="53"/>
      <c r="N131" s="53"/>
      <c r="O131" s="53"/>
      <c r="P131" s="53"/>
      <c r="Q131" s="53"/>
      <c r="R131" s="53"/>
      <c r="S131" s="53"/>
      <c r="T131" s="53"/>
      <c r="U131" s="53"/>
      <c r="V131" s="53"/>
      <c r="W131" s="53"/>
      <c r="X131" s="53"/>
      <c r="Y131" s="53">
        <f>H131</f>
        <v>5128.2051282051279</v>
      </c>
    </row>
    <row r="132" spans="1:30" ht="54" customHeight="1">
      <c r="A132" s="355"/>
      <c r="B132" s="230" t="s">
        <v>292</v>
      </c>
      <c r="C132" s="233" t="s">
        <v>306</v>
      </c>
      <c r="D132" s="40" t="s">
        <v>334</v>
      </c>
      <c r="E132" s="41"/>
      <c r="F132" s="268">
        <v>46023</v>
      </c>
      <c r="G132" s="209">
        <v>46172</v>
      </c>
      <c r="H132" s="43">
        <v>10256.410256410256</v>
      </c>
      <c r="I132" s="176"/>
      <c r="K132" s="43"/>
      <c r="L132" s="53">
        <f>H132</f>
        <v>10256.410256410256</v>
      </c>
      <c r="M132" s="53"/>
      <c r="N132" s="53"/>
      <c r="O132" s="53"/>
      <c r="P132" s="53"/>
      <c r="Q132" s="53"/>
      <c r="R132" s="53"/>
      <c r="S132" s="53"/>
      <c r="T132" s="53"/>
      <c r="U132" s="53"/>
      <c r="V132" s="53"/>
      <c r="W132" s="53"/>
      <c r="X132" s="53"/>
      <c r="Y132" s="53"/>
    </row>
    <row r="133" spans="1:30" ht="12.6">
      <c r="F133" s="5"/>
      <c r="G133" s="5"/>
      <c r="H133" s="6"/>
      <c r="I133" s="167"/>
      <c r="J133" s="123"/>
      <c r="K133" s="167"/>
      <c r="L133" s="167"/>
      <c r="M133" s="167"/>
      <c r="N133" s="167"/>
      <c r="O133" s="167"/>
      <c r="P133" s="167"/>
      <c r="Q133" s="167"/>
      <c r="R133" s="167"/>
      <c r="S133" s="167"/>
      <c r="T133" s="167"/>
      <c r="U133" s="167"/>
      <c r="V133" s="167"/>
      <c r="W133" s="167"/>
      <c r="X133" s="167"/>
      <c r="Y133" s="167"/>
    </row>
    <row r="134" spans="1:30" ht="12.6">
      <c r="A134" s="160"/>
      <c r="B134" s="125" t="s">
        <v>335</v>
      </c>
      <c r="C134" s="125"/>
      <c r="D134" s="126"/>
      <c r="E134" s="125"/>
      <c r="F134" s="161"/>
      <c r="G134" s="161"/>
      <c r="H134" s="162">
        <f>SUM(H105:H132)</f>
        <v>389635.13871794869</v>
      </c>
      <c r="I134" s="162">
        <f>SUM(I105:I112)</f>
        <v>0</v>
      </c>
      <c r="J134" s="189"/>
      <c r="K134" s="162">
        <f>SUM(K105:K132)</f>
        <v>0</v>
      </c>
      <c r="L134" s="162">
        <f t="shared" ref="L134:Y134" si="11">SUM(L105:L132)</f>
        <v>94882.051282051281</v>
      </c>
      <c r="M134" s="162">
        <f t="shared" si="11"/>
        <v>0</v>
      </c>
      <c r="N134" s="162">
        <f t="shared" si="11"/>
        <v>26845.696923076925</v>
      </c>
      <c r="O134" s="162">
        <f t="shared" si="11"/>
        <v>27812.775128205129</v>
      </c>
      <c r="P134" s="162">
        <f t="shared" si="11"/>
        <v>0</v>
      </c>
      <c r="Q134" s="162">
        <f t="shared" si="11"/>
        <v>12600</v>
      </c>
      <c r="R134" s="162">
        <f t="shared" si="11"/>
        <v>3250</v>
      </c>
      <c r="S134" s="162">
        <f t="shared" si="11"/>
        <v>410</v>
      </c>
      <c r="T134" s="162">
        <f t="shared" si="11"/>
        <v>0</v>
      </c>
      <c r="U134" s="162">
        <f t="shared" si="11"/>
        <v>0</v>
      </c>
      <c r="V134" s="162">
        <f t="shared" si="11"/>
        <v>0</v>
      </c>
      <c r="W134" s="162">
        <f t="shared" si="11"/>
        <v>175450</v>
      </c>
      <c r="X134" s="162">
        <f t="shared" si="11"/>
        <v>0</v>
      </c>
      <c r="Y134" s="162">
        <f t="shared" si="11"/>
        <v>48384.615384615383</v>
      </c>
      <c r="Z134" s="163">
        <f>SUM(K134:Y134)</f>
        <v>389635.13871794869</v>
      </c>
      <c r="AA134" s="164">
        <f>H134-Z134</f>
        <v>0</v>
      </c>
    </row>
    <row r="135" spans="1:30" ht="12.6">
      <c r="C135" s="190"/>
      <c r="D135" s="191"/>
      <c r="F135" s="5"/>
      <c r="G135" s="5"/>
      <c r="H135" s="6"/>
      <c r="I135" s="5"/>
      <c r="J135" s="123"/>
      <c r="K135" s="167"/>
      <c r="L135" s="167"/>
      <c r="M135" s="167"/>
      <c r="N135" s="167"/>
      <c r="O135" s="167"/>
      <c r="P135" s="167"/>
      <c r="Q135" s="167"/>
      <c r="R135" s="167"/>
      <c r="S135" s="167"/>
      <c r="T135" s="167"/>
      <c r="U135" s="167"/>
      <c r="V135" s="167"/>
      <c r="W135" s="167"/>
      <c r="X135" s="167"/>
      <c r="Y135" s="167"/>
    </row>
    <row r="136" spans="1:30">
      <c r="A136" s="192"/>
      <c r="B136" s="190"/>
      <c r="E136" s="190"/>
      <c r="F136" s="192"/>
      <c r="G136" s="192"/>
      <c r="H136" s="192"/>
      <c r="I136" s="192"/>
      <c r="K136" s="192"/>
      <c r="L136" s="192"/>
      <c r="M136" s="192"/>
      <c r="N136" s="192"/>
      <c r="O136" s="192"/>
      <c r="P136" s="192"/>
      <c r="Q136" s="192"/>
      <c r="R136" s="192"/>
      <c r="S136" s="192"/>
      <c r="T136" s="192"/>
      <c r="U136" s="192"/>
      <c r="V136" s="192"/>
      <c r="W136" s="192"/>
      <c r="X136" s="192"/>
      <c r="Y136" s="192"/>
      <c r="AC136" s="193"/>
      <c r="AD136" s="193"/>
    </row>
    <row r="137" spans="1:30" ht="12.95">
      <c r="A137" s="194" t="s">
        <v>336</v>
      </c>
      <c r="B137" s="195"/>
      <c r="C137" s="196" t="s">
        <v>47</v>
      </c>
      <c r="D137" s="197"/>
      <c r="E137" s="196"/>
      <c r="F137" s="198" t="s">
        <v>47</v>
      </c>
      <c r="G137" s="199" t="s">
        <v>47</v>
      </c>
      <c r="H137" s="200">
        <f>H21+H50+H100+H134</f>
        <v>1992262.1584615386</v>
      </c>
      <c r="I137" s="200">
        <f>I21+I50+I100+I134</f>
        <v>0</v>
      </c>
      <c r="K137" s="200">
        <f t="shared" ref="K137:Y137" si="12">K21+K50+K100+K134</f>
        <v>0</v>
      </c>
      <c r="L137" s="200">
        <f t="shared" si="12"/>
        <v>614457.89743589738</v>
      </c>
      <c r="M137" s="200">
        <f t="shared" si="12"/>
        <v>0</v>
      </c>
      <c r="N137" s="200">
        <f t="shared" si="12"/>
        <v>99070.825128205121</v>
      </c>
      <c r="O137" s="200">
        <f t="shared" si="12"/>
        <v>49312.775128205132</v>
      </c>
      <c r="P137" s="200">
        <f t="shared" si="12"/>
        <v>2850</v>
      </c>
      <c r="Q137" s="200">
        <f t="shared" si="12"/>
        <v>21931.282051282051</v>
      </c>
      <c r="R137" s="200">
        <f t="shared" si="12"/>
        <v>8250</v>
      </c>
      <c r="S137" s="200">
        <f t="shared" si="12"/>
        <v>1690</v>
      </c>
      <c r="T137" s="200">
        <f t="shared" si="12"/>
        <v>54102.564102564102</v>
      </c>
      <c r="U137" s="200">
        <f t="shared" si="12"/>
        <v>4710</v>
      </c>
      <c r="V137" s="200">
        <f t="shared" si="12"/>
        <v>12466.666666666666</v>
      </c>
      <c r="W137" s="200">
        <f t="shared" si="12"/>
        <v>197510</v>
      </c>
      <c r="X137" s="200">
        <f t="shared" si="12"/>
        <v>2010</v>
      </c>
      <c r="Y137" s="200">
        <f t="shared" si="12"/>
        <v>265550.14794871793</v>
      </c>
      <c r="Z137" s="201">
        <f>SUM(K137:Y137)</f>
        <v>1333912.1584615384</v>
      </c>
      <c r="AA137" s="202">
        <f>H137-Z137</f>
        <v>658350.00000000023</v>
      </c>
    </row>
  </sheetData>
  <mergeCells count="40">
    <mergeCell ref="A125:A132"/>
    <mergeCell ref="B125:B131"/>
    <mergeCell ref="B76:B78"/>
    <mergeCell ref="B15:B17"/>
    <mergeCell ref="A43:A48"/>
    <mergeCell ref="B44:B48"/>
    <mergeCell ref="B110:B112"/>
    <mergeCell ref="B105:B107"/>
    <mergeCell ref="B74:B75"/>
    <mergeCell ref="A36:A42"/>
    <mergeCell ref="A113:A118"/>
    <mergeCell ref="B115:B118"/>
    <mergeCell ref="B121:B124"/>
    <mergeCell ref="A119:A124"/>
    <mergeCell ref="B33:B34"/>
    <mergeCell ref="B37:B39"/>
    <mergeCell ref="C45:C48"/>
    <mergeCell ref="A84:A98"/>
    <mergeCell ref="B84:B88"/>
    <mergeCell ref="B89:B96"/>
    <mergeCell ref="A5:A13"/>
    <mergeCell ref="B5:B7"/>
    <mergeCell ref="B8:B10"/>
    <mergeCell ref="B11:B12"/>
    <mergeCell ref="B13:B14"/>
    <mergeCell ref="B18:B19"/>
    <mergeCell ref="A26:A31"/>
    <mergeCell ref="B26:B27"/>
    <mergeCell ref="B29:B31"/>
    <mergeCell ref="A55:A58"/>
    <mergeCell ref="A59:A69"/>
    <mergeCell ref="B71:B73"/>
    <mergeCell ref="A70:A83"/>
    <mergeCell ref="B79:B82"/>
    <mergeCell ref="B108:B109"/>
    <mergeCell ref="B40:B42"/>
    <mergeCell ref="B59:B60"/>
    <mergeCell ref="B61:B63"/>
    <mergeCell ref="B64:B65"/>
    <mergeCell ref="B68:B69"/>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56192-94BE-4CFB-80C8-B4A3A5D548CD}">
  <dimension ref="A1:AD137"/>
  <sheetViews>
    <sheetView workbookViewId="0">
      <selection activeCell="D8" sqref="D8"/>
    </sheetView>
  </sheetViews>
  <sheetFormatPr defaultColWidth="11.5703125" defaultRowHeight="14.1"/>
  <cols>
    <col min="1" max="1" width="13.28515625" style="5" customWidth="1"/>
    <col min="2" max="2" width="32" style="3" customWidth="1"/>
    <col min="3" max="3" width="54" style="3" hidden="1" customWidth="1"/>
    <col min="4" max="4" width="54.42578125" style="4" customWidth="1"/>
    <col min="5" max="5" width="17.85546875" style="3" customWidth="1"/>
    <col min="6" max="6" width="12" style="203" customWidth="1"/>
    <col min="7" max="7" width="12.5703125" style="203" customWidth="1"/>
    <col min="8" max="8" width="12.42578125" style="204" customWidth="1"/>
    <col min="9" max="9" width="12" style="203" bestFit="1" customWidth="1"/>
    <col min="10" max="10" width="1.140625" style="177" customWidth="1"/>
    <col min="11" max="11" width="12.42578125" style="133" customWidth="1"/>
    <col min="12" max="12" width="14.28515625" style="133" customWidth="1"/>
    <col min="13" max="13" width="13.140625" style="133" customWidth="1"/>
    <col min="14" max="14" width="11.85546875" style="133" customWidth="1"/>
    <col min="15" max="15" width="13.5703125" style="133" bestFit="1" customWidth="1"/>
    <col min="16" max="16" width="12.28515625" style="133" customWidth="1"/>
    <col min="17" max="17" width="13.85546875" style="133" customWidth="1"/>
    <col min="18" max="18" width="17.42578125" style="133" customWidth="1"/>
    <col min="19" max="19" width="13.7109375" style="133" customWidth="1"/>
    <col min="20" max="20" width="11.140625" style="133" bestFit="1" customWidth="1"/>
    <col min="21" max="21" width="14.85546875" style="133" customWidth="1"/>
    <col min="22" max="23" width="17.42578125" style="133" customWidth="1"/>
    <col min="24" max="24" width="13.42578125" style="133" customWidth="1"/>
    <col min="25" max="25" width="13.28515625" style="133" customWidth="1"/>
    <col min="26" max="26" width="12.5703125" style="18" bestFit="1" customWidth="1"/>
    <col min="27" max="16384" width="11.5703125" style="19"/>
  </cols>
  <sheetData>
    <row r="1" spans="1:26" s="1" customFormat="1" ht="15.6">
      <c r="B1" s="2" t="s">
        <v>0</v>
      </c>
      <c r="C1" s="3"/>
      <c r="D1" s="4"/>
      <c r="E1" s="3"/>
      <c r="F1" s="5"/>
      <c r="G1" s="5"/>
      <c r="H1" s="6"/>
      <c r="I1" s="5"/>
      <c r="J1" s="7"/>
      <c r="K1" s="8"/>
      <c r="L1" s="8"/>
      <c r="M1" s="8"/>
      <c r="N1" s="8"/>
      <c r="O1" s="8"/>
      <c r="P1" s="8"/>
      <c r="Q1" s="8"/>
      <c r="R1" s="8"/>
      <c r="S1" s="8"/>
      <c r="T1" s="8"/>
      <c r="U1" s="8"/>
      <c r="V1" s="8"/>
      <c r="W1" s="8"/>
      <c r="X1" s="8"/>
      <c r="Y1" s="8"/>
      <c r="Z1" s="9"/>
    </row>
    <row r="2" spans="1:26" ht="23.1">
      <c r="A2" s="10" t="s">
        <v>1</v>
      </c>
      <c r="B2" s="10"/>
      <c r="C2" s="11"/>
      <c r="D2" s="12"/>
      <c r="E2" s="11"/>
      <c r="F2" s="13"/>
      <c r="G2" s="13"/>
      <c r="H2" s="14"/>
      <c r="I2" s="15"/>
      <c r="J2" s="16"/>
      <c r="K2" s="15"/>
      <c r="L2" s="17"/>
      <c r="M2" s="17"/>
      <c r="N2" s="17"/>
      <c r="O2" s="17"/>
      <c r="P2" s="17"/>
      <c r="Q2" s="15"/>
      <c r="R2" s="15"/>
      <c r="S2" s="15"/>
      <c r="T2" s="15"/>
      <c r="U2" s="15"/>
      <c r="V2" s="15"/>
      <c r="W2" s="15"/>
      <c r="X2" s="15"/>
      <c r="Y2" s="15"/>
    </row>
    <row r="3" spans="1:26" s="20" customFormat="1" ht="9.9499999999999993">
      <c r="C3" s="21"/>
      <c r="D3" s="4"/>
      <c r="E3" s="21"/>
      <c r="F3" s="22" t="s">
        <v>2</v>
      </c>
      <c r="G3" s="23"/>
      <c r="H3" s="22" t="s">
        <v>3</v>
      </c>
      <c r="I3" s="23"/>
      <c r="J3" s="24"/>
      <c r="K3" s="25"/>
      <c r="L3" s="26"/>
      <c r="M3" s="27"/>
      <c r="N3" s="27"/>
      <c r="O3" s="27"/>
      <c r="P3" s="27"/>
      <c r="Q3" s="27"/>
      <c r="R3" s="27"/>
      <c r="S3" s="27"/>
      <c r="T3" s="27"/>
      <c r="U3" s="27"/>
      <c r="V3" s="27"/>
      <c r="W3" s="27"/>
      <c r="X3" s="27"/>
      <c r="Y3" s="28"/>
      <c r="Z3" s="29"/>
    </row>
    <row r="4" spans="1:26" s="20" customFormat="1" ht="36">
      <c r="A4" s="30" t="s">
        <v>4</v>
      </c>
      <c r="B4" s="30" t="s">
        <v>5</v>
      </c>
      <c r="C4" s="31" t="s">
        <v>6</v>
      </c>
      <c r="D4" s="31" t="s">
        <v>7</v>
      </c>
      <c r="E4" s="31" t="s">
        <v>8</v>
      </c>
      <c r="F4" s="33" t="s">
        <v>9</v>
      </c>
      <c r="G4" s="33" t="s">
        <v>10</v>
      </c>
      <c r="H4" s="34" t="s">
        <v>11</v>
      </c>
      <c r="I4" s="35" t="s">
        <v>12</v>
      </c>
      <c r="J4" s="24"/>
      <c r="K4" s="36" t="s">
        <v>13</v>
      </c>
      <c r="L4" s="37" t="s">
        <v>14</v>
      </c>
      <c r="M4" s="37" t="s">
        <v>15</v>
      </c>
      <c r="N4" s="37" t="s">
        <v>16</v>
      </c>
      <c r="O4" s="37" t="s">
        <v>17</v>
      </c>
      <c r="P4" s="37" t="s">
        <v>18</v>
      </c>
      <c r="Q4" s="37" t="s">
        <v>19</v>
      </c>
      <c r="R4" s="37" t="s">
        <v>20</v>
      </c>
      <c r="S4" s="37" t="s">
        <v>21</v>
      </c>
      <c r="T4" s="37" t="s">
        <v>22</v>
      </c>
      <c r="U4" s="37" t="s">
        <v>23</v>
      </c>
      <c r="V4" s="37" t="s">
        <v>24</v>
      </c>
      <c r="W4" s="37" t="s">
        <v>25</v>
      </c>
      <c r="X4" s="37" t="s">
        <v>26</v>
      </c>
      <c r="Y4" s="37" t="s">
        <v>27</v>
      </c>
      <c r="Z4" s="38"/>
    </row>
    <row r="5" spans="1:26" ht="42" customHeight="1">
      <c r="A5" s="331" t="s">
        <v>28</v>
      </c>
      <c r="B5" s="333" t="s">
        <v>29</v>
      </c>
      <c r="C5" s="40" t="s">
        <v>30</v>
      </c>
      <c r="D5" s="40" t="s">
        <v>31</v>
      </c>
      <c r="E5" s="41" t="s">
        <v>32</v>
      </c>
      <c r="F5" s="42">
        <v>46032</v>
      </c>
      <c r="G5" s="42">
        <v>46111</v>
      </c>
      <c r="H5" s="43">
        <f t="shared" ref="H5:H13" si="0">SUM(K5:Y5)</f>
        <v>5000</v>
      </c>
      <c r="I5" s="44"/>
      <c r="J5" s="45"/>
      <c r="K5" s="53"/>
      <c r="L5" s="53"/>
      <c r="M5" s="53"/>
      <c r="N5" s="53"/>
      <c r="O5" s="53"/>
      <c r="P5" s="53"/>
      <c r="Q5" s="53"/>
      <c r="R5" s="53"/>
      <c r="S5" s="53"/>
      <c r="T5" s="53"/>
      <c r="U5" s="53"/>
      <c r="V5" s="53"/>
      <c r="W5" s="53"/>
      <c r="X5" s="53"/>
      <c r="Y5" s="53">
        <v>5000</v>
      </c>
    </row>
    <row r="6" spans="1:26" ht="50.45" customHeight="1">
      <c r="A6" s="332"/>
      <c r="B6" s="334"/>
      <c r="C6" s="46" t="s">
        <v>33</v>
      </c>
      <c r="D6" s="47" t="s">
        <v>34</v>
      </c>
      <c r="E6" s="41" t="s">
        <v>35</v>
      </c>
      <c r="F6" s="42">
        <v>46027</v>
      </c>
      <c r="G6" s="42">
        <v>46157</v>
      </c>
      <c r="H6" s="43">
        <f t="shared" si="0"/>
        <v>9000</v>
      </c>
      <c r="I6" s="48"/>
      <c r="J6" s="45"/>
      <c r="K6" s="53"/>
      <c r="L6" s="53"/>
      <c r="M6" s="53"/>
      <c r="N6" s="53">
        <v>3000</v>
      </c>
      <c r="O6" s="53"/>
      <c r="P6" s="53"/>
      <c r="Q6" s="53"/>
      <c r="R6" s="53"/>
      <c r="S6" s="53"/>
      <c r="T6" s="53"/>
      <c r="U6" s="53"/>
      <c r="V6" s="53"/>
      <c r="W6" s="53">
        <v>6000</v>
      </c>
      <c r="X6" s="53"/>
      <c r="Y6" s="53"/>
    </row>
    <row r="7" spans="1:26" ht="52.5" customHeight="1">
      <c r="A7" s="332"/>
      <c r="B7" s="335"/>
      <c r="C7" s="46" t="s">
        <v>36</v>
      </c>
      <c r="D7" s="46" t="s">
        <v>37</v>
      </c>
      <c r="E7" s="41" t="s">
        <v>38</v>
      </c>
      <c r="F7" s="42">
        <v>46023</v>
      </c>
      <c r="G7" s="42">
        <v>46387</v>
      </c>
      <c r="H7" s="43">
        <f t="shared" si="0"/>
        <v>4000</v>
      </c>
      <c r="I7" s="48"/>
      <c r="J7" s="45"/>
      <c r="K7" s="53"/>
      <c r="L7" s="53"/>
      <c r="M7" s="53"/>
      <c r="N7" s="53">
        <v>2000</v>
      </c>
      <c r="O7" s="53"/>
      <c r="P7" s="53"/>
      <c r="Q7" s="53"/>
      <c r="R7" s="53"/>
      <c r="S7" s="53"/>
      <c r="T7" s="53"/>
      <c r="U7" s="53"/>
      <c r="V7" s="53"/>
      <c r="W7" s="53"/>
      <c r="X7" s="53"/>
      <c r="Y7" s="53">
        <v>2000</v>
      </c>
    </row>
    <row r="8" spans="1:26" s="20" customFormat="1" ht="50.1">
      <c r="A8" s="332"/>
      <c r="B8" s="336" t="s">
        <v>39</v>
      </c>
      <c r="C8" s="46" t="s">
        <v>40</v>
      </c>
      <c r="D8" s="51" t="s">
        <v>41</v>
      </c>
      <c r="E8" s="41" t="s">
        <v>42</v>
      </c>
      <c r="F8" s="42">
        <v>46055</v>
      </c>
      <c r="G8" s="42">
        <v>46203</v>
      </c>
      <c r="H8" s="43">
        <f t="shared" si="0"/>
        <v>3000</v>
      </c>
      <c r="I8" s="52"/>
      <c r="J8" s="24"/>
      <c r="K8" s="53"/>
      <c r="L8" s="53"/>
      <c r="M8" s="53"/>
      <c r="N8" s="53">
        <v>3000</v>
      </c>
      <c r="O8" s="53"/>
      <c r="P8" s="53"/>
      <c r="Q8" s="53"/>
      <c r="R8" s="53"/>
      <c r="S8" s="53"/>
      <c r="T8" s="53"/>
      <c r="U8" s="53"/>
      <c r="V8" s="53"/>
      <c r="W8" s="53"/>
      <c r="X8" s="53"/>
      <c r="Y8" s="53"/>
      <c r="Z8" s="18"/>
    </row>
    <row r="9" spans="1:26" ht="39.950000000000003" customHeight="1">
      <c r="A9" s="332"/>
      <c r="B9" s="336"/>
      <c r="C9" s="54" t="s">
        <v>43</v>
      </c>
      <c r="D9" s="51" t="s">
        <v>44</v>
      </c>
      <c r="E9" s="41" t="s">
        <v>45</v>
      </c>
      <c r="F9" s="55" t="s">
        <v>46</v>
      </c>
      <c r="G9" s="56">
        <v>46203</v>
      </c>
      <c r="H9" s="43">
        <f t="shared" si="0"/>
        <v>2000</v>
      </c>
      <c r="I9" s="44">
        <v>0</v>
      </c>
      <c r="J9" s="45" t="s">
        <v>47</v>
      </c>
      <c r="K9" s="53"/>
      <c r="L9" s="53"/>
      <c r="M9" s="53"/>
      <c r="N9" s="53"/>
      <c r="O9" s="53"/>
      <c r="P9" s="53"/>
      <c r="Q9" s="53"/>
      <c r="R9" s="53"/>
      <c r="S9" s="53"/>
      <c r="T9" s="53"/>
      <c r="U9" s="53"/>
      <c r="V9" s="53"/>
      <c r="W9" s="53"/>
      <c r="X9" s="53"/>
      <c r="Y9" s="53">
        <v>2000</v>
      </c>
    </row>
    <row r="10" spans="1:26" ht="51" customHeight="1">
      <c r="A10" s="332"/>
      <c r="B10" s="336"/>
      <c r="C10" s="46" t="s">
        <v>48</v>
      </c>
      <c r="D10" s="47" t="s">
        <v>49</v>
      </c>
      <c r="E10" s="41" t="s">
        <v>50</v>
      </c>
      <c r="F10" s="56" t="s">
        <v>51</v>
      </c>
      <c r="G10" s="56">
        <v>46203</v>
      </c>
      <c r="H10" s="43">
        <f t="shared" si="0"/>
        <v>4000</v>
      </c>
      <c r="I10" s="44"/>
      <c r="J10" s="45"/>
      <c r="K10" s="53"/>
      <c r="L10" s="53"/>
      <c r="M10" s="53"/>
      <c r="N10" s="53">
        <v>2000</v>
      </c>
      <c r="O10" s="53"/>
      <c r="P10" s="53"/>
      <c r="Q10" s="53"/>
      <c r="R10" s="53"/>
      <c r="S10" s="53"/>
      <c r="T10" s="53"/>
      <c r="U10" s="53"/>
      <c r="V10" s="53"/>
      <c r="W10" s="53"/>
      <c r="X10" s="53"/>
      <c r="Y10" s="53">
        <v>2000</v>
      </c>
    </row>
    <row r="11" spans="1:26" ht="35.1" customHeight="1">
      <c r="A11" s="332"/>
      <c r="B11" s="337" t="s">
        <v>52</v>
      </c>
      <c r="C11" s="40" t="s">
        <v>53</v>
      </c>
      <c r="D11" s="51" t="s">
        <v>54</v>
      </c>
      <c r="E11" s="41" t="s">
        <v>55</v>
      </c>
      <c r="F11" s="56" t="s">
        <v>51</v>
      </c>
      <c r="G11" s="56" t="s">
        <v>56</v>
      </c>
      <c r="H11" s="43">
        <f t="shared" si="0"/>
        <v>500</v>
      </c>
      <c r="I11" s="57"/>
      <c r="J11" s="16"/>
      <c r="K11" s="53"/>
      <c r="L11" s="53"/>
      <c r="M11" s="53"/>
      <c r="N11" s="53"/>
      <c r="O11" s="53"/>
      <c r="P11" s="53"/>
      <c r="Q11" s="53"/>
      <c r="R11" s="53"/>
      <c r="S11" s="53"/>
      <c r="T11" s="53"/>
      <c r="U11" s="53"/>
      <c r="V11" s="53"/>
      <c r="W11" s="53"/>
      <c r="X11" s="53"/>
      <c r="Y11" s="53">
        <v>500</v>
      </c>
    </row>
    <row r="12" spans="1:26" ht="20.100000000000001">
      <c r="A12" s="332"/>
      <c r="B12" s="338"/>
      <c r="C12" s="40"/>
      <c r="D12" s="58" t="s">
        <v>57</v>
      </c>
      <c r="E12" s="41" t="s">
        <v>58</v>
      </c>
      <c r="F12" s="56">
        <v>46023</v>
      </c>
      <c r="G12" s="59">
        <v>46054</v>
      </c>
      <c r="H12" s="43">
        <f>SUM(K12:Y12)</f>
        <v>68500</v>
      </c>
      <c r="I12" s="57"/>
      <c r="J12" s="45"/>
      <c r="K12" s="53"/>
      <c r="L12" s="53"/>
      <c r="M12" s="53"/>
      <c r="N12" s="302"/>
      <c r="O12" s="53"/>
      <c r="P12" s="53"/>
      <c r="Q12" s="53"/>
      <c r="R12" s="53"/>
      <c r="S12" s="53"/>
      <c r="T12" s="53"/>
      <c r="U12" s="53"/>
      <c r="V12" s="53"/>
      <c r="W12" s="53"/>
      <c r="X12" s="53"/>
      <c r="Y12" s="53">
        <v>68500</v>
      </c>
    </row>
    <row r="13" spans="1:26" ht="91.5" customHeight="1">
      <c r="A13" s="332"/>
      <c r="B13" s="333" t="s">
        <v>59</v>
      </c>
      <c r="C13" s="60" t="s">
        <v>60</v>
      </c>
      <c r="D13" s="58" t="s">
        <v>61</v>
      </c>
      <c r="E13" s="41" t="s">
        <v>62</v>
      </c>
      <c r="F13" s="56">
        <v>46023</v>
      </c>
      <c r="G13" s="42">
        <v>46173</v>
      </c>
      <c r="H13" s="43">
        <f t="shared" si="0"/>
        <v>70000</v>
      </c>
      <c r="I13" s="57"/>
      <c r="J13" s="45" t="s">
        <v>47</v>
      </c>
      <c r="K13" s="53"/>
      <c r="L13" s="53">
        <v>70000</v>
      </c>
      <c r="M13" s="53"/>
      <c r="N13" s="53"/>
      <c r="O13" s="53"/>
      <c r="P13" s="53"/>
      <c r="Q13" s="53"/>
      <c r="R13" s="53"/>
      <c r="S13" s="53"/>
      <c r="T13" s="53"/>
      <c r="U13" s="53"/>
      <c r="V13" s="53"/>
      <c r="W13" s="53"/>
      <c r="X13" s="53"/>
      <c r="Y13" s="53"/>
    </row>
    <row r="14" spans="1:26" ht="45.6" customHeight="1">
      <c r="A14" s="61" t="s">
        <v>63</v>
      </c>
      <c r="B14" s="333"/>
      <c r="C14" s="46" t="s">
        <v>64</v>
      </c>
      <c r="D14" s="62" t="s">
        <v>65</v>
      </c>
      <c r="E14" s="63" t="s">
        <v>66</v>
      </c>
      <c r="F14" s="56">
        <v>46023</v>
      </c>
      <c r="G14" s="55" t="s">
        <v>56</v>
      </c>
      <c r="H14" s="43">
        <f>SUM(K14:Y14)</f>
        <v>8000</v>
      </c>
      <c r="I14" s="57"/>
      <c r="J14" s="16"/>
      <c r="K14" s="53"/>
      <c r="L14" s="53"/>
      <c r="M14" s="53"/>
      <c r="N14" s="53">
        <v>8000</v>
      </c>
      <c r="O14" s="53"/>
      <c r="P14" s="53"/>
      <c r="Q14" s="53"/>
      <c r="R14" s="53"/>
      <c r="S14" s="53"/>
      <c r="T14" s="53"/>
      <c r="U14" s="53"/>
      <c r="V14" s="53"/>
      <c r="W14" s="53"/>
      <c r="X14" s="53"/>
      <c r="Y14" s="53"/>
    </row>
    <row r="15" spans="1:26" ht="51.95" customHeight="1">
      <c r="A15" s="61" t="s">
        <v>67</v>
      </c>
      <c r="B15" s="333" t="s">
        <v>68</v>
      </c>
      <c r="C15" s="40" t="s">
        <v>69</v>
      </c>
      <c r="D15" s="64" t="s">
        <v>70</v>
      </c>
      <c r="E15" s="41" t="s">
        <v>71</v>
      </c>
      <c r="F15" s="56">
        <v>46042</v>
      </c>
      <c r="G15" s="56">
        <v>46189</v>
      </c>
      <c r="H15" s="43">
        <f t="shared" ref="H15:H19" si="1">SUM(K15:Y15)</f>
        <v>10500</v>
      </c>
      <c r="I15" s="57"/>
      <c r="J15" s="243" t="s">
        <v>47</v>
      </c>
      <c r="K15" s="53"/>
      <c r="L15" s="53">
        <v>10500</v>
      </c>
      <c r="M15" s="53"/>
      <c r="N15" s="53"/>
      <c r="O15" s="53"/>
      <c r="P15" s="53"/>
      <c r="Q15" s="53"/>
      <c r="R15" s="53"/>
      <c r="S15" s="53"/>
      <c r="T15" s="53"/>
      <c r="U15" s="53"/>
      <c r="V15" s="53"/>
      <c r="W15" s="53"/>
      <c r="X15" s="53"/>
      <c r="Y15" s="53"/>
    </row>
    <row r="16" spans="1:26" ht="69.95">
      <c r="A16" s="65"/>
      <c r="B16" s="333"/>
      <c r="C16" s="40" t="s">
        <v>72</v>
      </c>
      <c r="D16" s="51" t="s">
        <v>73</v>
      </c>
      <c r="E16" s="41" t="s">
        <v>74</v>
      </c>
      <c r="F16" s="42">
        <v>46042</v>
      </c>
      <c r="G16" s="42">
        <v>46142</v>
      </c>
      <c r="H16" s="43">
        <f t="shared" si="1"/>
        <v>2000</v>
      </c>
      <c r="I16" s="57"/>
      <c r="J16" s="66"/>
      <c r="K16" s="53"/>
      <c r="L16" s="53"/>
      <c r="M16" s="53"/>
      <c r="N16" s="53">
        <v>2000</v>
      </c>
      <c r="O16" s="53"/>
      <c r="P16" s="53"/>
      <c r="Q16" s="53"/>
      <c r="R16" s="53"/>
      <c r="S16" s="53"/>
      <c r="T16" s="53"/>
      <c r="U16" s="53"/>
      <c r="V16" s="53"/>
      <c r="W16" s="53"/>
      <c r="X16" s="53"/>
      <c r="Y16" s="53"/>
    </row>
    <row r="17" spans="1:27" ht="39" customHeight="1">
      <c r="A17" s="67"/>
      <c r="B17" s="333"/>
      <c r="C17" s="68" t="s">
        <v>75</v>
      </c>
      <c r="D17" s="69" t="s">
        <v>76</v>
      </c>
      <c r="E17" s="41" t="s">
        <v>77</v>
      </c>
      <c r="F17" s="42">
        <v>46034</v>
      </c>
      <c r="G17" s="42">
        <v>46203</v>
      </c>
      <c r="H17" s="43">
        <f t="shared" si="1"/>
        <v>1000</v>
      </c>
      <c r="I17" s="57"/>
      <c r="J17" s="66"/>
      <c r="K17" s="53"/>
      <c r="L17" s="53"/>
      <c r="M17" s="53"/>
      <c r="N17" s="53">
        <v>1000</v>
      </c>
      <c r="O17" s="53"/>
      <c r="P17" s="53"/>
      <c r="Q17" s="53"/>
      <c r="R17" s="53"/>
      <c r="S17" s="53"/>
      <c r="T17" s="53"/>
      <c r="U17" s="53"/>
      <c r="V17" s="53"/>
      <c r="W17" s="53"/>
      <c r="X17" s="53"/>
      <c r="Y17" s="53"/>
    </row>
    <row r="18" spans="1:27" ht="39" customHeight="1">
      <c r="A18" s="67"/>
      <c r="B18" s="339"/>
      <c r="C18" s="70"/>
      <c r="D18" s="71" t="s">
        <v>78</v>
      </c>
      <c r="E18" s="41" t="s">
        <v>79</v>
      </c>
      <c r="F18" s="42" t="s">
        <v>46</v>
      </c>
      <c r="G18" s="42">
        <v>46259</v>
      </c>
      <c r="H18" s="43">
        <f t="shared" si="1"/>
        <v>10000</v>
      </c>
      <c r="I18" s="57"/>
      <c r="J18" s="66"/>
      <c r="K18" s="53"/>
      <c r="L18" s="53">
        <v>10000</v>
      </c>
      <c r="M18" s="53"/>
      <c r="N18" s="53"/>
      <c r="O18" s="53"/>
      <c r="P18" s="53"/>
      <c r="Q18" s="53"/>
      <c r="R18" s="53"/>
      <c r="S18" s="53"/>
      <c r="T18" s="53"/>
      <c r="U18" s="53"/>
      <c r="V18" s="53"/>
      <c r="W18" s="53"/>
      <c r="X18" s="53"/>
      <c r="Y18" s="53"/>
    </row>
    <row r="19" spans="1:27" ht="54" customHeight="1">
      <c r="A19" s="67"/>
      <c r="B19" s="340"/>
      <c r="C19" s="72"/>
      <c r="D19" s="71" t="s">
        <v>80</v>
      </c>
      <c r="E19" s="41" t="s">
        <v>79</v>
      </c>
      <c r="F19" s="56">
        <v>46034</v>
      </c>
      <c r="G19" s="56">
        <v>46203</v>
      </c>
      <c r="H19" s="43">
        <f t="shared" si="1"/>
        <v>30000</v>
      </c>
      <c r="I19" s="57"/>
      <c r="J19" s="244"/>
      <c r="K19" s="53"/>
      <c r="L19" s="53">
        <v>30000</v>
      </c>
      <c r="M19" s="53"/>
      <c r="N19" s="53"/>
      <c r="O19" s="53"/>
      <c r="P19" s="53"/>
      <c r="Q19" s="53"/>
      <c r="R19" s="53"/>
      <c r="S19" s="53"/>
      <c r="T19" s="53"/>
      <c r="U19" s="53"/>
      <c r="V19" s="53"/>
      <c r="W19" s="53"/>
      <c r="X19" s="53"/>
      <c r="Y19" s="53"/>
    </row>
    <row r="20" spans="1:27" ht="63.95" customHeight="1">
      <c r="A20" s="242" t="s">
        <v>81</v>
      </c>
      <c r="B20" s="205" t="s">
        <v>82</v>
      </c>
      <c r="C20" s="46" t="s">
        <v>83</v>
      </c>
      <c r="D20" s="51" t="s">
        <v>84</v>
      </c>
      <c r="E20" s="206" t="s">
        <v>85</v>
      </c>
      <c r="F20" s="56">
        <v>46023</v>
      </c>
      <c r="G20" s="56">
        <v>46234</v>
      </c>
      <c r="H20" s="43">
        <f>SUM(K20:Y20)</f>
        <v>1600</v>
      </c>
      <c r="I20" s="207"/>
      <c r="J20" s="155"/>
      <c r="K20" s="53"/>
      <c r="L20" s="53">
        <v>1200</v>
      </c>
      <c r="M20" s="53"/>
      <c r="N20" s="53"/>
      <c r="O20" s="53"/>
      <c r="P20" s="53"/>
      <c r="Q20" s="53">
        <v>230</v>
      </c>
      <c r="R20" s="53"/>
      <c r="S20" s="53"/>
      <c r="T20" s="53"/>
      <c r="U20" s="53"/>
      <c r="V20" s="53"/>
      <c r="W20" s="53"/>
      <c r="X20" s="53"/>
      <c r="Y20" s="53">
        <v>170</v>
      </c>
    </row>
    <row r="21" spans="1:27" s="83" customFormat="1" ht="28.5" customHeight="1">
      <c r="A21" s="73" t="s">
        <v>86</v>
      </c>
      <c r="B21" s="74"/>
      <c r="C21" s="75"/>
      <c r="D21" s="76"/>
      <c r="E21" s="77"/>
      <c r="F21" s="74"/>
      <c r="G21" s="78"/>
      <c r="H21" s="79">
        <f>SUM(H5:H20)</f>
        <v>229100</v>
      </c>
      <c r="I21" s="79">
        <f>SUM(I5:I19)</f>
        <v>0</v>
      </c>
      <c r="J21" s="80"/>
      <c r="K21" s="79">
        <f t="shared" ref="K21:Y21" si="2">SUM(K5:K20)</f>
        <v>0</v>
      </c>
      <c r="L21" s="79">
        <f t="shared" si="2"/>
        <v>121700</v>
      </c>
      <c r="M21" s="79">
        <f t="shared" si="2"/>
        <v>0</v>
      </c>
      <c r="N21" s="79">
        <f t="shared" si="2"/>
        <v>21000</v>
      </c>
      <c r="O21" s="79">
        <f t="shared" si="2"/>
        <v>0</v>
      </c>
      <c r="P21" s="79">
        <f t="shared" si="2"/>
        <v>0</v>
      </c>
      <c r="Q21" s="79">
        <f t="shared" si="2"/>
        <v>230</v>
      </c>
      <c r="R21" s="79">
        <f t="shared" si="2"/>
        <v>0</v>
      </c>
      <c r="S21" s="79">
        <f t="shared" si="2"/>
        <v>0</v>
      </c>
      <c r="T21" s="79">
        <f t="shared" si="2"/>
        <v>0</v>
      </c>
      <c r="U21" s="79">
        <f t="shared" si="2"/>
        <v>0</v>
      </c>
      <c r="V21" s="79">
        <f t="shared" si="2"/>
        <v>0</v>
      </c>
      <c r="W21" s="79">
        <f t="shared" si="2"/>
        <v>6000</v>
      </c>
      <c r="X21" s="79">
        <f t="shared" si="2"/>
        <v>0</v>
      </c>
      <c r="Y21" s="79">
        <f t="shared" si="2"/>
        <v>80170</v>
      </c>
      <c r="Z21" s="81"/>
      <c r="AA21" s="82">
        <f>+H21-Z21</f>
        <v>229100</v>
      </c>
    </row>
    <row r="22" spans="1:27" s="93" customFormat="1" ht="25.5" customHeight="1">
      <c r="A22" s="84"/>
      <c r="B22" s="85"/>
      <c r="C22" s="86"/>
      <c r="D22" s="87"/>
      <c r="E22" s="86"/>
      <c r="F22" s="88"/>
      <c r="G22" s="89"/>
      <c r="H22" s="90"/>
      <c r="I22" s="91"/>
      <c r="J22" s="91"/>
      <c r="K22" s="91"/>
      <c r="L22" s="91"/>
      <c r="M22" s="91"/>
      <c r="N22" s="91"/>
      <c r="O22" s="91"/>
      <c r="P22" s="91"/>
      <c r="Q22" s="91"/>
      <c r="R22" s="91"/>
      <c r="S22" s="91"/>
      <c r="T22" s="91"/>
      <c r="U22" s="91"/>
      <c r="V22" s="91"/>
      <c r="W22" s="91"/>
      <c r="X22" s="92"/>
      <c r="Z22" s="94"/>
    </row>
    <row r="23" spans="1:27" s="101" customFormat="1" ht="23.45" thickBot="1">
      <c r="A23" s="95" t="s">
        <v>87</v>
      </c>
      <c r="B23" s="95"/>
      <c r="C23" s="96"/>
      <c r="D23" s="97"/>
      <c r="E23" s="96"/>
      <c r="F23" s="98"/>
      <c r="G23" s="98"/>
      <c r="H23" s="98"/>
      <c r="I23" s="99"/>
      <c r="J23" s="80"/>
      <c r="K23" s="13"/>
      <c r="L23" s="13"/>
      <c r="M23" s="13"/>
      <c r="N23" s="13"/>
      <c r="O23" s="13"/>
      <c r="P23" s="13"/>
      <c r="Q23" s="13"/>
      <c r="R23" s="13"/>
      <c r="S23" s="13"/>
      <c r="T23" s="13"/>
      <c r="U23" s="13"/>
      <c r="V23" s="13"/>
      <c r="W23" s="13"/>
      <c r="X23" s="13"/>
      <c r="Y23" s="13"/>
      <c r="Z23" s="100"/>
    </row>
    <row r="24" spans="1:27" s="20" customFormat="1" ht="10.5" thickBot="1">
      <c r="C24" s="21"/>
      <c r="D24" s="4"/>
      <c r="E24" s="21"/>
      <c r="F24" s="102"/>
      <c r="G24" s="103"/>
      <c r="H24" s="104" t="s">
        <v>3</v>
      </c>
      <c r="I24" s="105"/>
      <c r="J24" s="106"/>
      <c r="K24" s="107"/>
      <c r="L24" s="108"/>
      <c r="M24" s="108"/>
      <c r="N24" s="108"/>
      <c r="O24" s="108"/>
      <c r="P24" s="108"/>
      <c r="Q24" s="108"/>
      <c r="R24" s="108"/>
      <c r="S24" s="108"/>
      <c r="T24" s="108"/>
      <c r="U24" s="108"/>
      <c r="V24" s="108"/>
      <c r="W24" s="108"/>
      <c r="X24" s="108"/>
      <c r="Y24" s="109"/>
      <c r="Z24" s="29"/>
    </row>
    <row r="25" spans="1:27" s="20" customFormat="1" ht="36">
      <c r="A25" s="110" t="s">
        <v>4</v>
      </c>
      <c r="B25" s="111" t="s">
        <v>5</v>
      </c>
      <c r="C25" s="31" t="s">
        <v>6</v>
      </c>
      <c r="D25" s="31" t="s">
        <v>7</v>
      </c>
      <c r="E25" s="32"/>
      <c r="F25" s="112"/>
      <c r="G25" s="112"/>
      <c r="H25" s="113" t="s">
        <v>11</v>
      </c>
      <c r="I25" s="114" t="s">
        <v>12</v>
      </c>
      <c r="J25" s="106"/>
      <c r="K25" s="115" t="s">
        <v>13</v>
      </c>
      <c r="L25" s="115" t="s">
        <v>14</v>
      </c>
      <c r="M25" s="115" t="s">
        <v>15</v>
      </c>
      <c r="N25" s="115" t="s">
        <v>16</v>
      </c>
      <c r="O25" s="115" t="s">
        <v>17</v>
      </c>
      <c r="P25" s="115" t="s">
        <v>18</v>
      </c>
      <c r="Q25" s="115" t="s">
        <v>19</v>
      </c>
      <c r="R25" s="115" t="s">
        <v>20</v>
      </c>
      <c r="S25" s="115" t="s">
        <v>21</v>
      </c>
      <c r="T25" s="115" t="s">
        <v>22</v>
      </c>
      <c r="U25" s="115" t="s">
        <v>23</v>
      </c>
      <c r="V25" s="115" t="s">
        <v>24</v>
      </c>
      <c r="W25" s="115" t="s">
        <v>25</v>
      </c>
      <c r="X25" s="115" t="s">
        <v>26</v>
      </c>
      <c r="Y25" s="115" t="s">
        <v>27</v>
      </c>
      <c r="Z25" s="29"/>
    </row>
    <row r="26" spans="1:27" ht="39.950000000000003">
      <c r="A26" s="341" t="s">
        <v>28</v>
      </c>
      <c r="B26" s="344" t="s">
        <v>88</v>
      </c>
      <c r="C26" s="40" t="s">
        <v>89</v>
      </c>
      <c r="D26" s="116" t="s">
        <v>90</v>
      </c>
      <c r="E26" s="117" t="s">
        <v>91</v>
      </c>
      <c r="F26" s="56">
        <v>46037</v>
      </c>
      <c r="G26" s="56">
        <v>46286</v>
      </c>
      <c r="H26" s="43">
        <f t="shared" ref="H26:H31" si="3">SUM(K26:Y26)</f>
        <v>5000</v>
      </c>
      <c r="I26" s="44"/>
      <c r="J26" s="45" t="s">
        <v>47</v>
      </c>
      <c r="K26" s="53"/>
      <c r="L26" s="53"/>
      <c r="M26" s="53"/>
      <c r="N26" s="53"/>
      <c r="O26" s="53"/>
      <c r="P26" s="53"/>
      <c r="Q26" s="53"/>
      <c r="R26" s="53"/>
      <c r="S26" s="53"/>
      <c r="T26" s="53"/>
      <c r="U26" s="53"/>
      <c r="V26" s="53"/>
      <c r="W26" s="53"/>
      <c r="X26" s="53"/>
      <c r="Y26" s="53">
        <v>5000</v>
      </c>
    </row>
    <row r="27" spans="1:27" ht="50.1">
      <c r="A27" s="342"/>
      <c r="B27" s="345"/>
      <c r="C27" s="40"/>
      <c r="D27" s="116" t="s">
        <v>92</v>
      </c>
      <c r="E27" s="117" t="s">
        <v>337</v>
      </c>
      <c r="F27" s="56">
        <v>46069</v>
      </c>
      <c r="G27" s="56">
        <v>46230</v>
      </c>
      <c r="H27" s="43">
        <f t="shared" si="3"/>
        <v>24000</v>
      </c>
      <c r="I27" s="44"/>
      <c r="J27" s="45"/>
      <c r="K27" s="53"/>
      <c r="L27" s="53">
        <v>20000</v>
      </c>
      <c r="M27" s="53"/>
      <c r="N27" s="53"/>
      <c r="O27" s="53"/>
      <c r="P27" s="53"/>
      <c r="Q27" s="53"/>
      <c r="R27" s="53"/>
      <c r="S27" s="53"/>
      <c r="T27" s="53"/>
      <c r="U27" s="53"/>
      <c r="V27" s="53"/>
      <c r="W27" s="53"/>
      <c r="X27" s="53"/>
      <c r="Y27" s="53">
        <v>4000</v>
      </c>
    </row>
    <row r="28" spans="1:27" ht="60">
      <c r="A28" s="342"/>
      <c r="B28" s="118" t="s">
        <v>94</v>
      </c>
      <c r="C28" s="40" t="s">
        <v>95</v>
      </c>
      <c r="D28" s="51" t="s">
        <v>96</v>
      </c>
      <c r="E28" s="117" t="s">
        <v>97</v>
      </c>
      <c r="F28" s="56">
        <v>46069</v>
      </c>
      <c r="G28" s="56">
        <v>46129</v>
      </c>
      <c r="H28" s="43">
        <f t="shared" si="3"/>
        <v>2000</v>
      </c>
      <c r="I28" s="43"/>
      <c r="J28" s="45" t="s">
        <v>47</v>
      </c>
      <c r="K28" s="53"/>
      <c r="L28" s="53"/>
      <c r="M28" s="53"/>
      <c r="N28" s="53"/>
      <c r="O28" s="53"/>
      <c r="P28" s="53"/>
      <c r="Q28" s="53"/>
      <c r="R28" s="53"/>
      <c r="S28" s="53"/>
      <c r="T28" s="53"/>
      <c r="U28" s="53"/>
      <c r="V28" s="53"/>
      <c r="W28" s="53"/>
      <c r="X28" s="53"/>
      <c r="Y28" s="53">
        <v>2000</v>
      </c>
    </row>
    <row r="29" spans="1:27" ht="41.1" customHeight="1">
      <c r="A29" s="342"/>
      <c r="B29" s="344" t="s">
        <v>98</v>
      </c>
      <c r="C29" s="119" t="s">
        <v>99</v>
      </c>
      <c r="D29" s="120" t="s">
        <v>100</v>
      </c>
      <c r="E29" s="117" t="s">
        <v>101</v>
      </c>
      <c r="F29" s="56">
        <v>46027</v>
      </c>
      <c r="G29" s="56">
        <v>46335</v>
      </c>
      <c r="H29" s="43">
        <f t="shared" si="3"/>
        <v>10000</v>
      </c>
      <c r="I29" s="43"/>
      <c r="J29" s="121" t="s">
        <v>47</v>
      </c>
      <c r="K29" s="53"/>
      <c r="L29" s="53">
        <v>5000</v>
      </c>
      <c r="M29" s="53"/>
      <c r="N29" s="53"/>
      <c r="O29" s="53"/>
      <c r="P29" s="53"/>
      <c r="Q29" s="53"/>
      <c r="R29" s="53"/>
      <c r="S29" s="53"/>
      <c r="T29" s="53"/>
      <c r="U29" s="53"/>
      <c r="V29" s="53"/>
      <c r="W29" s="53"/>
      <c r="X29" s="53"/>
      <c r="Y29" s="53">
        <v>5000</v>
      </c>
    </row>
    <row r="30" spans="1:27" ht="39.950000000000003">
      <c r="A30" s="342"/>
      <c r="B30" s="345"/>
      <c r="C30" s="119" t="s">
        <v>102</v>
      </c>
      <c r="D30" s="120" t="s">
        <v>103</v>
      </c>
      <c r="E30" s="117" t="s">
        <v>104</v>
      </c>
      <c r="F30" s="56">
        <v>46027</v>
      </c>
      <c r="G30" s="56">
        <v>46314</v>
      </c>
      <c r="H30" s="43">
        <f t="shared" si="3"/>
        <v>5000</v>
      </c>
      <c r="I30" s="43"/>
      <c r="J30" s="121"/>
      <c r="K30" s="53"/>
      <c r="L30" s="53"/>
      <c r="M30" s="53"/>
      <c r="N30" s="53"/>
      <c r="O30" s="53"/>
      <c r="P30" s="53"/>
      <c r="Q30" s="53"/>
      <c r="R30" s="53"/>
      <c r="S30" s="53"/>
      <c r="T30" s="53"/>
      <c r="U30" s="53"/>
      <c r="V30" s="53"/>
      <c r="W30" s="53"/>
      <c r="X30" s="53"/>
      <c r="Y30" s="53">
        <v>5000</v>
      </c>
    </row>
    <row r="31" spans="1:27" ht="39.950000000000003">
      <c r="A31" s="343"/>
      <c r="B31" s="346"/>
      <c r="C31" s="119" t="s">
        <v>105</v>
      </c>
      <c r="D31" s="255" t="s">
        <v>106</v>
      </c>
      <c r="E31" s="117" t="s">
        <v>107</v>
      </c>
      <c r="F31" s="42">
        <v>46034</v>
      </c>
      <c r="G31" s="42">
        <v>46233</v>
      </c>
      <c r="H31" s="43">
        <f t="shared" si="3"/>
        <v>20000</v>
      </c>
      <c r="I31" s="43"/>
      <c r="J31" s="121"/>
      <c r="K31" s="53"/>
      <c r="L31" s="53">
        <v>20000</v>
      </c>
      <c r="M31" s="53"/>
      <c r="N31" s="53"/>
      <c r="O31" s="53"/>
      <c r="P31" s="53"/>
      <c r="Q31" s="53"/>
      <c r="R31" s="53"/>
      <c r="S31" s="53"/>
      <c r="T31" s="53"/>
      <c r="U31" s="53"/>
      <c r="V31" s="53"/>
      <c r="W31" s="53"/>
      <c r="X31" s="53"/>
      <c r="Y31" s="53"/>
    </row>
    <row r="32" spans="1:27" ht="73.5" customHeight="1">
      <c r="A32" s="208" t="s">
        <v>108</v>
      </c>
      <c r="B32" s="179" t="s">
        <v>88</v>
      </c>
      <c r="C32" s="40" t="s">
        <v>109</v>
      </c>
      <c r="D32" s="120" t="s">
        <v>110</v>
      </c>
      <c r="E32" s="117" t="s">
        <v>111</v>
      </c>
      <c r="F32" s="56">
        <v>46023</v>
      </c>
      <c r="G32" s="56">
        <v>46203</v>
      </c>
      <c r="H32" s="43">
        <f>SUM(J32:Y32)</f>
        <v>512.82051282051282</v>
      </c>
      <c r="I32" s="207"/>
      <c r="J32" s="211"/>
      <c r="K32" s="53"/>
      <c r="L32" s="53"/>
      <c r="M32" s="53"/>
      <c r="N32" s="53"/>
      <c r="O32" s="53"/>
      <c r="P32" s="53"/>
      <c r="Q32" s="53"/>
      <c r="R32" s="53"/>
      <c r="S32" s="53"/>
      <c r="T32" s="53"/>
      <c r="U32" s="53"/>
      <c r="V32" s="53"/>
      <c r="W32" s="53"/>
      <c r="X32" s="53"/>
      <c r="Y32" s="53">
        <f>10000/19.5</f>
        <v>512.82051282051282</v>
      </c>
      <c r="Z32" s="19"/>
    </row>
    <row r="33" spans="1:26" ht="41.45" customHeight="1">
      <c r="A33" s="212"/>
      <c r="B33" s="367" t="s">
        <v>94</v>
      </c>
      <c r="C33" s="188" t="s">
        <v>112</v>
      </c>
      <c r="D33" s="51" t="s">
        <v>113</v>
      </c>
      <c r="E33" s="117" t="s">
        <v>114</v>
      </c>
      <c r="F33" s="56">
        <v>46023</v>
      </c>
      <c r="G33" s="56">
        <v>46203</v>
      </c>
      <c r="H33" s="43">
        <f>SUM(J33:Y33)</f>
        <v>4970.9743589743593</v>
      </c>
      <c r="I33" s="207"/>
      <c r="J33" s="211"/>
      <c r="K33" s="53"/>
      <c r="L33" s="53"/>
      <c r="M33" s="53"/>
      <c r="N33" s="53"/>
      <c r="O33" s="53"/>
      <c r="P33" s="53"/>
      <c r="Q33" s="53"/>
      <c r="R33" s="53"/>
      <c r="S33" s="53"/>
      <c r="T33" s="53"/>
      <c r="U33" s="53"/>
      <c r="V33" s="53"/>
      <c r="W33" s="53"/>
      <c r="X33" s="53"/>
      <c r="Y33" s="53">
        <f>96934/19.5</f>
        <v>4970.9743589743593</v>
      </c>
      <c r="Z33" s="19"/>
    </row>
    <row r="34" spans="1:26" ht="30">
      <c r="A34" s="212"/>
      <c r="B34" s="367"/>
      <c r="C34" s="188" t="s">
        <v>115</v>
      </c>
      <c r="D34" s="51" t="s">
        <v>116</v>
      </c>
      <c r="E34" s="117" t="s">
        <v>117</v>
      </c>
      <c r="F34" s="56">
        <v>46023</v>
      </c>
      <c r="G34" s="56">
        <v>46203</v>
      </c>
      <c r="H34" s="43">
        <f>SUM(J34:Y34)</f>
        <v>517.76</v>
      </c>
      <c r="I34" s="207"/>
      <c r="J34" s="211"/>
      <c r="K34" s="53"/>
      <c r="L34" s="53"/>
      <c r="M34" s="53"/>
      <c r="N34" s="53"/>
      <c r="O34" s="53"/>
      <c r="P34" s="53"/>
      <c r="Q34" s="53"/>
      <c r="R34" s="53"/>
      <c r="S34" s="53"/>
      <c r="T34" s="53"/>
      <c r="U34" s="53"/>
      <c r="V34" s="53"/>
      <c r="W34" s="53"/>
      <c r="X34" s="53"/>
      <c r="Y34" s="53">
        <v>517.76</v>
      </c>
      <c r="Z34" s="19"/>
    </row>
    <row r="35" spans="1:26" ht="50.1">
      <c r="A35" s="213"/>
      <c r="B35" s="188" t="s">
        <v>98</v>
      </c>
      <c r="C35" s="40" t="s">
        <v>118</v>
      </c>
      <c r="D35" s="51" t="s">
        <v>119</v>
      </c>
      <c r="E35" s="117" t="s">
        <v>120</v>
      </c>
      <c r="F35" s="56">
        <v>46023</v>
      </c>
      <c r="G35" s="56">
        <v>46203</v>
      </c>
      <c r="H35" s="43">
        <f>SUM(J35:Y35)</f>
        <v>1130</v>
      </c>
      <c r="I35" s="207"/>
      <c r="J35" s="211"/>
      <c r="K35" s="53"/>
      <c r="L35" s="53"/>
      <c r="M35" s="53"/>
      <c r="N35" s="53"/>
      <c r="O35" s="53"/>
      <c r="P35" s="53"/>
      <c r="Q35" s="53"/>
      <c r="R35" s="53"/>
      <c r="S35" s="53"/>
      <c r="T35" s="53"/>
      <c r="U35" s="53"/>
      <c r="V35" s="53"/>
      <c r="W35" s="53"/>
      <c r="X35" s="53"/>
      <c r="Y35" s="53">
        <v>1130</v>
      </c>
      <c r="Z35" s="19"/>
    </row>
    <row r="36" spans="1:26" ht="74.45" customHeight="1">
      <c r="A36" s="363" t="s">
        <v>81</v>
      </c>
      <c r="B36" s="205" t="s">
        <v>88</v>
      </c>
      <c r="C36" s="40" t="s">
        <v>121</v>
      </c>
      <c r="D36" s="51" t="s">
        <v>122</v>
      </c>
      <c r="E36" s="117" t="s">
        <v>123</v>
      </c>
      <c r="F36" s="56">
        <v>46023</v>
      </c>
      <c r="G36" s="56">
        <v>46234</v>
      </c>
      <c r="H36" s="43">
        <f t="shared" ref="H36:H42" si="4">SUM(K36:Y36)</f>
        <v>0</v>
      </c>
      <c r="I36" s="214"/>
      <c r="J36" s="155"/>
      <c r="K36" s="43"/>
      <c r="L36" s="53"/>
      <c r="M36" s="53"/>
      <c r="N36" s="53"/>
      <c r="O36" s="53"/>
      <c r="P36" s="53"/>
      <c r="Q36" s="53"/>
      <c r="R36" s="53"/>
      <c r="S36" s="53"/>
      <c r="T36" s="53"/>
      <c r="U36" s="53"/>
      <c r="V36" s="53"/>
      <c r="W36" s="53"/>
      <c r="X36" s="53"/>
      <c r="Y36" s="53"/>
    </row>
    <row r="37" spans="1:26" ht="55.5" customHeight="1">
      <c r="A37" s="363"/>
      <c r="B37" s="368" t="s">
        <v>124</v>
      </c>
      <c r="C37" s="215" t="s">
        <v>125</v>
      </c>
      <c r="D37" s="233" t="s">
        <v>126</v>
      </c>
      <c r="E37" s="117" t="s">
        <v>127</v>
      </c>
      <c r="F37" s="56">
        <v>46023</v>
      </c>
      <c r="G37" s="56">
        <v>46203</v>
      </c>
      <c r="H37" s="43">
        <f t="shared" si="4"/>
        <v>4740</v>
      </c>
      <c r="I37" s="214"/>
      <c r="J37" s="155"/>
      <c r="K37" s="43"/>
      <c r="L37" s="53">
        <v>3400</v>
      </c>
      <c r="M37" s="53"/>
      <c r="N37" s="53">
        <v>600</v>
      </c>
      <c r="O37" s="53"/>
      <c r="P37" s="53"/>
      <c r="Q37" s="53">
        <v>110</v>
      </c>
      <c r="R37" s="53"/>
      <c r="S37" s="53"/>
      <c r="T37" s="53"/>
      <c r="U37" s="53"/>
      <c r="V37" s="53"/>
      <c r="W37" s="53">
        <v>170</v>
      </c>
      <c r="X37" s="53">
        <v>120</v>
      </c>
      <c r="Y37" s="53">
        <v>340</v>
      </c>
    </row>
    <row r="38" spans="1:26" ht="36.6" customHeight="1">
      <c r="A38" s="363"/>
      <c r="B38" s="369"/>
      <c r="C38" s="188" t="s">
        <v>128</v>
      </c>
      <c r="D38" s="256" t="s">
        <v>129</v>
      </c>
      <c r="E38" s="117" t="s">
        <v>130</v>
      </c>
      <c r="F38" s="56">
        <v>46023</v>
      </c>
      <c r="G38" s="56">
        <v>46142</v>
      </c>
      <c r="H38" s="43">
        <f t="shared" si="4"/>
        <v>0</v>
      </c>
      <c r="I38" s="207"/>
      <c r="J38" s="155"/>
      <c r="K38" s="43"/>
      <c r="L38" s="53"/>
      <c r="M38" s="53"/>
      <c r="N38" s="53">
        <v>0</v>
      </c>
      <c r="O38" s="53"/>
      <c r="P38" s="53"/>
      <c r="Q38" s="53">
        <v>0</v>
      </c>
      <c r="R38" s="53"/>
      <c r="S38" s="53"/>
      <c r="T38" s="53"/>
      <c r="U38" s="53"/>
      <c r="V38" s="53"/>
      <c r="W38" s="53"/>
      <c r="X38" s="53"/>
      <c r="Y38" s="53"/>
    </row>
    <row r="39" spans="1:26" ht="20.100000000000001">
      <c r="A39" s="363"/>
      <c r="B39" s="369"/>
      <c r="C39" s="216" t="s">
        <v>131</v>
      </c>
      <c r="D39" s="256" t="s">
        <v>132</v>
      </c>
      <c r="E39" s="117" t="s">
        <v>133</v>
      </c>
      <c r="F39" s="56">
        <v>46023</v>
      </c>
      <c r="G39" s="55" t="s">
        <v>56</v>
      </c>
      <c r="H39" s="43">
        <f t="shared" si="4"/>
        <v>5830</v>
      </c>
      <c r="I39" s="207"/>
      <c r="J39" s="155"/>
      <c r="K39" s="43"/>
      <c r="L39" s="53">
        <v>3400</v>
      </c>
      <c r="M39" s="53"/>
      <c r="N39" s="53">
        <v>820</v>
      </c>
      <c r="O39" s="53"/>
      <c r="P39" s="53"/>
      <c r="Q39" s="53">
        <v>410</v>
      </c>
      <c r="R39" s="53"/>
      <c r="S39" s="53">
        <v>160</v>
      </c>
      <c r="T39" s="53"/>
      <c r="U39" s="53">
        <v>360</v>
      </c>
      <c r="V39" s="53"/>
      <c r="W39" s="53"/>
      <c r="X39" s="53">
        <v>160</v>
      </c>
      <c r="Y39" s="53">
        <v>520</v>
      </c>
    </row>
    <row r="40" spans="1:26" ht="65.099999999999994" customHeight="1">
      <c r="A40" s="363"/>
      <c r="B40" s="319" t="s">
        <v>134</v>
      </c>
      <c r="C40" s="217"/>
      <c r="D40" s="51" t="s">
        <v>338</v>
      </c>
      <c r="E40" s="117" t="s">
        <v>136</v>
      </c>
      <c r="F40" s="56">
        <v>46023</v>
      </c>
      <c r="G40" s="55" t="s">
        <v>56</v>
      </c>
      <c r="H40" s="43">
        <f t="shared" si="4"/>
        <v>5540</v>
      </c>
      <c r="I40" s="207"/>
      <c r="J40" s="155"/>
      <c r="K40" s="43"/>
      <c r="L40" s="53">
        <v>3500</v>
      </c>
      <c r="M40" s="53"/>
      <c r="N40" s="53">
        <v>900</v>
      </c>
      <c r="O40" s="53"/>
      <c r="P40" s="53"/>
      <c r="Q40" s="53">
        <v>210</v>
      </c>
      <c r="R40" s="53"/>
      <c r="S40" s="53">
        <v>120</v>
      </c>
      <c r="T40" s="53"/>
      <c r="U40" s="53"/>
      <c r="V40" s="53"/>
      <c r="W40" s="53"/>
      <c r="X40" s="53">
        <v>210</v>
      </c>
      <c r="Y40" s="53">
        <v>600</v>
      </c>
    </row>
    <row r="41" spans="1:26" ht="48.75" customHeight="1">
      <c r="A41" s="363"/>
      <c r="B41" s="319"/>
      <c r="C41" s="217"/>
      <c r="D41" s="51" t="s">
        <v>137</v>
      </c>
      <c r="E41" s="117" t="s">
        <v>138</v>
      </c>
      <c r="F41" s="56">
        <v>46023</v>
      </c>
      <c r="G41" s="56">
        <v>46295</v>
      </c>
      <c r="H41" s="43">
        <f t="shared" si="4"/>
        <v>20010</v>
      </c>
      <c r="I41" s="207"/>
      <c r="J41" s="155"/>
      <c r="K41" s="43"/>
      <c r="L41" s="53">
        <v>16900</v>
      </c>
      <c r="M41" s="53"/>
      <c r="N41" s="53">
        <v>220</v>
      </c>
      <c r="O41" s="53"/>
      <c r="P41" s="53"/>
      <c r="Q41" s="53">
        <v>480</v>
      </c>
      <c r="R41" s="53"/>
      <c r="S41" s="53">
        <v>120</v>
      </c>
      <c r="T41" s="53"/>
      <c r="U41" s="53"/>
      <c r="V41" s="53"/>
      <c r="W41" s="53">
        <v>1200</v>
      </c>
      <c r="X41" s="53">
        <v>160</v>
      </c>
      <c r="Y41" s="53">
        <v>930</v>
      </c>
    </row>
    <row r="42" spans="1:26" ht="48.75" customHeight="1">
      <c r="A42" s="363"/>
      <c r="B42" s="319"/>
      <c r="C42" s="248"/>
      <c r="D42" s="257" t="s">
        <v>139</v>
      </c>
      <c r="E42" s="219"/>
      <c r="F42" s="56">
        <v>46023</v>
      </c>
      <c r="G42" s="246" t="s">
        <v>56</v>
      </c>
      <c r="H42" s="43">
        <f t="shared" si="4"/>
        <v>19590</v>
      </c>
      <c r="I42" s="220"/>
      <c r="J42" s="301"/>
      <c r="K42" s="43"/>
      <c r="L42" s="53">
        <v>16900</v>
      </c>
      <c r="M42" s="53"/>
      <c r="N42" s="53">
        <v>820</v>
      </c>
      <c r="O42" s="53"/>
      <c r="P42" s="53">
        <v>1450</v>
      </c>
      <c r="Q42" s="53">
        <v>420</v>
      </c>
      <c r="R42" s="53"/>
      <c r="S42" s="53"/>
      <c r="T42" s="53"/>
      <c r="U42" s="53"/>
      <c r="V42" s="53"/>
      <c r="W42" s="53"/>
      <c r="X42" s="53"/>
      <c r="Y42" s="53"/>
    </row>
    <row r="43" spans="1:26" s="159" customFormat="1" ht="60">
      <c r="A43" s="360" t="s">
        <v>140</v>
      </c>
      <c r="B43" s="264" t="s">
        <v>141</v>
      </c>
      <c r="C43" s="265" t="s">
        <v>142</v>
      </c>
      <c r="D43" s="272" t="s">
        <v>143</v>
      </c>
      <c r="E43" s="41" t="s">
        <v>144</v>
      </c>
      <c r="F43" s="209">
        <v>46023</v>
      </c>
      <c r="G43" s="210">
        <v>46203</v>
      </c>
      <c r="H43" s="178">
        <v>5128.2051282051279</v>
      </c>
      <c r="I43" s="185"/>
      <c r="J43" s="155"/>
      <c r="K43" s="43"/>
      <c r="L43" s="53"/>
      <c r="M43" s="53"/>
      <c r="N43" s="53"/>
      <c r="O43" s="53"/>
      <c r="P43" s="53"/>
      <c r="Q43" s="53"/>
      <c r="R43" s="53"/>
      <c r="S43" s="53"/>
      <c r="T43" s="53"/>
      <c r="U43" s="53"/>
      <c r="V43" s="53"/>
      <c r="W43" s="53"/>
      <c r="X43" s="53"/>
      <c r="Y43" s="53">
        <f>H43</f>
        <v>5128.2051282051279</v>
      </c>
      <c r="Z43" s="227"/>
    </row>
    <row r="44" spans="1:26" ht="39.950000000000003">
      <c r="A44" s="360"/>
      <c r="B44" s="361" t="s">
        <v>145</v>
      </c>
      <c r="C44" s="266" t="s">
        <v>146</v>
      </c>
      <c r="D44" s="273" t="s">
        <v>339</v>
      </c>
      <c r="E44" s="267" t="s">
        <v>148</v>
      </c>
      <c r="F44" s="268">
        <v>46023</v>
      </c>
      <c r="G44" s="269">
        <v>46295</v>
      </c>
      <c r="H44" s="178">
        <v>20512.820512820512</v>
      </c>
      <c r="I44" s="207"/>
      <c r="J44" s="155"/>
      <c r="K44" s="43"/>
      <c r="L44" s="53"/>
      <c r="M44" s="53"/>
      <c r="N44" s="53"/>
      <c r="O44" s="53"/>
      <c r="P44" s="53"/>
      <c r="Q44" s="53"/>
      <c r="R44" s="53"/>
      <c r="S44" s="53"/>
      <c r="T44" s="53"/>
      <c r="U44" s="53"/>
      <c r="V44" s="53"/>
      <c r="W44" s="53"/>
      <c r="X44" s="53"/>
      <c r="Y44" s="53">
        <f>H44</f>
        <v>20512.820512820512</v>
      </c>
    </row>
    <row r="45" spans="1:26" ht="20.100000000000001">
      <c r="A45" s="360"/>
      <c r="B45" s="361"/>
      <c r="C45" s="329" t="s">
        <v>149</v>
      </c>
      <c r="D45" s="272" t="s">
        <v>150</v>
      </c>
      <c r="E45" s="270" t="s">
        <v>151</v>
      </c>
      <c r="F45" s="268">
        <v>46023</v>
      </c>
      <c r="G45" s="269">
        <v>46387</v>
      </c>
      <c r="H45" s="178">
        <v>7692.3076923076924</v>
      </c>
      <c r="I45" s="207"/>
      <c r="J45" s="155"/>
      <c r="K45" s="43"/>
      <c r="L45" s="53"/>
      <c r="M45" s="53"/>
      <c r="N45" s="53"/>
      <c r="O45" s="53"/>
      <c r="P45" s="53"/>
      <c r="Q45" s="53"/>
      <c r="R45" s="53"/>
      <c r="S45" s="53"/>
      <c r="T45" s="53"/>
      <c r="U45" s="53"/>
      <c r="V45" s="53"/>
      <c r="W45" s="53"/>
      <c r="X45" s="53"/>
      <c r="Y45" s="53">
        <f>H45</f>
        <v>7692.3076923076924</v>
      </c>
    </row>
    <row r="46" spans="1:26" ht="39.950000000000003">
      <c r="A46" s="360"/>
      <c r="B46" s="361"/>
      <c r="C46" s="329"/>
      <c r="D46" s="272" t="s">
        <v>152</v>
      </c>
      <c r="E46" s="270" t="s">
        <v>153</v>
      </c>
      <c r="F46" s="268">
        <v>46023</v>
      </c>
      <c r="G46" s="269">
        <v>46203</v>
      </c>
      <c r="H46" s="271">
        <v>12820.51282051282</v>
      </c>
      <c r="I46" s="207"/>
      <c r="J46" s="155"/>
      <c r="K46" s="43"/>
      <c r="L46" s="53">
        <f>H46</f>
        <v>12820.51282051282</v>
      </c>
      <c r="M46" s="53"/>
      <c r="N46" s="53"/>
      <c r="O46" s="53"/>
      <c r="P46" s="53"/>
      <c r="Q46" s="53"/>
      <c r="R46" s="53"/>
      <c r="S46" s="53"/>
      <c r="T46" s="53"/>
      <c r="U46" s="53"/>
      <c r="V46" s="53"/>
      <c r="W46" s="53"/>
      <c r="X46" s="53"/>
      <c r="Y46" s="53"/>
    </row>
    <row r="47" spans="1:26" ht="50.1">
      <c r="A47" s="360"/>
      <c r="B47" s="361"/>
      <c r="C47" s="329"/>
      <c r="D47" s="272" t="s">
        <v>154</v>
      </c>
      <c r="E47" s="270" t="s">
        <v>155</v>
      </c>
      <c r="F47" s="268">
        <v>46023</v>
      </c>
      <c r="G47" s="269">
        <v>46387</v>
      </c>
      <c r="H47" s="271">
        <v>12820.51282051282</v>
      </c>
      <c r="I47" s="207"/>
      <c r="J47" s="155"/>
      <c r="K47" s="43"/>
      <c r="L47" s="53"/>
      <c r="M47" s="53"/>
      <c r="N47" s="53"/>
      <c r="O47" s="53"/>
      <c r="P47" s="53"/>
      <c r="Q47" s="53"/>
      <c r="R47" s="53"/>
      <c r="S47" s="53"/>
      <c r="T47" s="53"/>
      <c r="U47" s="53"/>
      <c r="V47" s="53"/>
      <c r="W47" s="53"/>
      <c r="X47" s="53"/>
      <c r="Y47" s="53">
        <f>H47</f>
        <v>12820.51282051282</v>
      </c>
    </row>
    <row r="48" spans="1:26" ht="39.950000000000003">
      <c r="A48" s="360"/>
      <c r="B48" s="361"/>
      <c r="C48" s="329"/>
      <c r="D48" s="272" t="s">
        <v>156</v>
      </c>
      <c r="E48" s="270" t="s">
        <v>101</v>
      </c>
      <c r="F48" s="268">
        <v>46023</v>
      </c>
      <c r="G48" s="269">
        <v>46387</v>
      </c>
      <c r="H48" s="178">
        <v>7435.8974358974356</v>
      </c>
      <c r="I48" s="207"/>
      <c r="J48" s="155"/>
      <c r="K48" s="43"/>
      <c r="L48" s="53"/>
      <c r="M48" s="53"/>
      <c r="N48" s="53"/>
      <c r="O48" s="53"/>
      <c r="P48" s="53"/>
      <c r="Q48" s="53"/>
      <c r="R48" s="53"/>
      <c r="S48" s="53"/>
      <c r="T48" s="53"/>
      <c r="U48" s="53"/>
      <c r="V48" s="53"/>
      <c r="W48" s="53"/>
      <c r="X48" s="53"/>
      <c r="Y48" s="53">
        <f>H48</f>
        <v>7435.8974358974356</v>
      </c>
    </row>
    <row r="49" spans="1:27" ht="12.6">
      <c r="F49" s="5"/>
      <c r="G49" s="5"/>
      <c r="H49" s="6"/>
      <c r="I49" s="5"/>
      <c r="J49" s="123"/>
      <c r="K49" s="5"/>
      <c r="L49" s="5"/>
      <c r="M49" s="5"/>
      <c r="N49" s="5"/>
      <c r="O49" s="5"/>
      <c r="P49" s="5"/>
      <c r="Q49" s="5"/>
      <c r="R49" s="5"/>
      <c r="S49" s="5"/>
      <c r="T49" s="5"/>
      <c r="U49" s="5"/>
      <c r="V49" s="5"/>
      <c r="W49" s="5"/>
      <c r="X49" s="5"/>
      <c r="Y49" s="5"/>
    </row>
    <row r="50" spans="1:27" s="133" customFormat="1">
      <c r="A50" s="124"/>
      <c r="B50" s="124" t="s">
        <v>157</v>
      </c>
      <c r="C50" s="125"/>
      <c r="D50" s="126"/>
      <c r="E50" s="125"/>
      <c r="F50" s="127"/>
      <c r="G50" s="127"/>
      <c r="H50" s="128">
        <f>SUM(H26:H48)</f>
        <v>195251.81128205126</v>
      </c>
      <c r="I50" s="128">
        <f>SUM(I26:I31)</f>
        <v>0</v>
      </c>
      <c r="J50" s="129"/>
      <c r="K50" s="130">
        <f>SUM(K26:K48)</f>
        <v>0</v>
      </c>
      <c r="L50" s="130">
        <f t="shared" ref="L50:Y50" si="5">SUM(L26:L48)</f>
        <v>101920.51282051281</v>
      </c>
      <c r="M50" s="130">
        <f t="shared" si="5"/>
        <v>0</v>
      </c>
      <c r="N50" s="130">
        <f t="shared" si="5"/>
        <v>3360</v>
      </c>
      <c r="O50" s="130">
        <f t="shared" si="5"/>
        <v>0</v>
      </c>
      <c r="P50" s="130">
        <f t="shared" si="5"/>
        <v>1450</v>
      </c>
      <c r="Q50" s="130">
        <f t="shared" si="5"/>
        <v>1630</v>
      </c>
      <c r="R50" s="130">
        <f t="shared" si="5"/>
        <v>0</v>
      </c>
      <c r="S50" s="130">
        <f t="shared" si="5"/>
        <v>400</v>
      </c>
      <c r="T50" s="130">
        <f t="shared" si="5"/>
        <v>0</v>
      </c>
      <c r="U50" s="130">
        <f t="shared" si="5"/>
        <v>360</v>
      </c>
      <c r="V50" s="130">
        <f t="shared" si="5"/>
        <v>0</v>
      </c>
      <c r="W50" s="130">
        <f t="shared" si="5"/>
        <v>1370</v>
      </c>
      <c r="X50" s="130">
        <f t="shared" si="5"/>
        <v>650</v>
      </c>
      <c r="Y50" s="130">
        <f t="shared" si="5"/>
        <v>84111.298461538463</v>
      </c>
      <c r="Z50" s="131"/>
      <c r="AA50" s="132">
        <f>H50-Z50</f>
        <v>195251.81128205126</v>
      </c>
    </row>
    <row r="51" spans="1:27" s="93" customFormat="1" ht="25.5" customHeight="1">
      <c r="A51" s="84"/>
      <c r="B51" s="85"/>
      <c r="C51" s="86"/>
      <c r="D51" s="87"/>
      <c r="E51" s="86"/>
      <c r="F51" s="88"/>
      <c r="G51" s="89"/>
      <c r="H51" s="90"/>
      <c r="I51" s="91"/>
      <c r="J51" s="91"/>
      <c r="K51" s="91"/>
      <c r="L51" s="91"/>
      <c r="M51" s="91"/>
      <c r="N51" s="91"/>
      <c r="O51" s="91"/>
      <c r="P51" s="91"/>
      <c r="Q51" s="91"/>
      <c r="R51" s="91"/>
      <c r="S51" s="91"/>
      <c r="T51" s="91"/>
      <c r="U51" s="91"/>
      <c r="V51" s="91"/>
      <c r="W51" s="91"/>
      <c r="X51" s="92"/>
      <c r="Z51" s="94"/>
    </row>
    <row r="52" spans="1:27" s="101" customFormat="1" ht="23.45" thickBot="1">
      <c r="A52" s="134" t="s">
        <v>158</v>
      </c>
      <c r="B52" s="135"/>
      <c r="C52" s="135"/>
      <c r="D52" s="136"/>
      <c r="E52" s="135"/>
      <c r="F52" s="137"/>
      <c r="G52" s="137"/>
      <c r="H52" s="138"/>
      <c r="I52" s="137"/>
      <c r="J52" s="7"/>
      <c r="K52" s="137"/>
      <c r="L52" s="137"/>
      <c r="M52" s="137"/>
      <c r="N52" s="137"/>
      <c r="O52" s="137"/>
      <c r="P52" s="137"/>
      <c r="Q52" s="137"/>
      <c r="R52" s="137"/>
      <c r="S52" s="137"/>
      <c r="T52" s="137"/>
      <c r="U52" s="137"/>
      <c r="V52" s="137"/>
      <c r="W52" s="137"/>
      <c r="X52" s="137"/>
      <c r="Y52" s="137"/>
      <c r="Z52" s="100"/>
    </row>
    <row r="53" spans="1:27" s="20" customFormat="1" ht="10.5" thickBot="1">
      <c r="C53" s="21"/>
      <c r="D53" s="4"/>
      <c r="E53" s="21"/>
      <c r="F53" s="102"/>
      <c r="G53" s="103"/>
      <c r="H53" s="104" t="s">
        <v>3</v>
      </c>
      <c r="I53" s="105"/>
      <c r="J53" s="106"/>
      <c r="K53" s="139"/>
      <c r="L53" s="139"/>
      <c r="M53" s="139"/>
      <c r="N53" s="139"/>
      <c r="O53" s="139"/>
      <c r="P53" s="139"/>
      <c r="Q53" s="139"/>
      <c r="R53" s="139"/>
      <c r="S53" s="139"/>
      <c r="T53" s="139"/>
      <c r="U53" s="139"/>
      <c r="V53" s="139"/>
      <c r="W53" s="139"/>
      <c r="X53" s="139"/>
      <c r="Y53" s="140"/>
      <c r="Z53" s="29"/>
    </row>
    <row r="54" spans="1:27" s="20" customFormat="1" ht="36">
      <c r="A54" s="110" t="s">
        <v>4</v>
      </c>
      <c r="B54" s="111" t="s">
        <v>5</v>
      </c>
      <c r="C54" s="31" t="s">
        <v>6</v>
      </c>
      <c r="D54" s="31" t="s">
        <v>7</v>
      </c>
      <c r="E54" s="32" t="s">
        <v>8</v>
      </c>
      <c r="F54" s="141"/>
      <c r="G54" s="112"/>
      <c r="H54" s="113" t="s">
        <v>11</v>
      </c>
      <c r="I54" s="114" t="s">
        <v>12</v>
      </c>
      <c r="J54" s="142"/>
      <c r="K54" s="143" t="s">
        <v>13</v>
      </c>
      <c r="L54" s="144" t="s">
        <v>14</v>
      </c>
      <c r="M54" s="144" t="s">
        <v>15</v>
      </c>
      <c r="N54" s="144" t="s">
        <v>16</v>
      </c>
      <c r="O54" s="144" t="s">
        <v>17</v>
      </c>
      <c r="P54" s="144" t="s">
        <v>18</v>
      </c>
      <c r="Q54" s="144" t="s">
        <v>19</v>
      </c>
      <c r="R54" s="144" t="s">
        <v>20</v>
      </c>
      <c r="S54" s="144" t="s">
        <v>21</v>
      </c>
      <c r="T54" s="144" t="s">
        <v>22</v>
      </c>
      <c r="U54" s="144" t="s">
        <v>23</v>
      </c>
      <c r="V54" s="144" t="s">
        <v>24</v>
      </c>
      <c r="W54" s="144" t="s">
        <v>25</v>
      </c>
      <c r="X54" s="145" t="s">
        <v>26</v>
      </c>
      <c r="Y54" s="146" t="s">
        <v>27</v>
      </c>
      <c r="Z54" s="29"/>
    </row>
    <row r="55" spans="1:27" s="20" customFormat="1" ht="50.1">
      <c r="A55" s="347" t="s">
        <v>28</v>
      </c>
      <c r="B55" s="147" t="s">
        <v>159</v>
      </c>
      <c r="C55" s="148" t="s">
        <v>160</v>
      </c>
      <c r="D55" s="259" t="s">
        <v>161</v>
      </c>
      <c r="E55" s="117" t="s">
        <v>162</v>
      </c>
      <c r="F55" s="42">
        <v>46153</v>
      </c>
      <c r="G55" s="42">
        <v>46342</v>
      </c>
      <c r="H55" s="43">
        <f t="shared" ref="H55:H58" si="6">SUM(K55:Y55)</f>
        <v>40000</v>
      </c>
      <c r="I55" s="43" t="s">
        <v>47</v>
      </c>
      <c r="J55" s="149"/>
      <c r="K55" s="43"/>
      <c r="L55" s="53">
        <v>40000</v>
      </c>
      <c r="M55" s="53"/>
      <c r="N55" s="53"/>
      <c r="O55" s="53"/>
      <c r="P55" s="53"/>
      <c r="Q55" s="53"/>
      <c r="R55" s="53"/>
      <c r="S55" s="53"/>
      <c r="T55" s="53"/>
      <c r="U55" s="53"/>
      <c r="V55" s="53"/>
      <c r="W55" s="53"/>
      <c r="X55" s="53"/>
      <c r="Y55" s="53"/>
      <c r="Z55" s="18"/>
    </row>
    <row r="56" spans="1:27" s="101" customFormat="1" ht="41.45" customHeight="1">
      <c r="A56" s="348"/>
      <c r="B56" s="151" t="s">
        <v>163</v>
      </c>
      <c r="C56" s="152" t="s">
        <v>164</v>
      </c>
      <c r="D56" s="152" t="s">
        <v>340</v>
      </c>
      <c r="E56" s="153" t="s">
        <v>166</v>
      </c>
      <c r="F56" s="182">
        <v>46048</v>
      </c>
      <c r="G56" s="154">
        <v>46233</v>
      </c>
      <c r="H56" s="43">
        <f t="shared" si="6"/>
        <v>10000</v>
      </c>
      <c r="I56" s="43"/>
      <c r="J56" s="155"/>
      <c r="K56" s="43"/>
      <c r="L56" s="53">
        <v>10000</v>
      </c>
      <c r="M56" s="53"/>
      <c r="N56" s="53"/>
      <c r="O56" s="53"/>
      <c r="P56" s="53"/>
      <c r="Q56" s="53"/>
      <c r="R56" s="53"/>
      <c r="S56" s="53"/>
      <c r="T56" s="53"/>
      <c r="U56" s="53"/>
      <c r="V56" s="53"/>
      <c r="W56" s="53"/>
      <c r="X56" s="53"/>
      <c r="Y56" s="53"/>
      <c r="Z56" s="100"/>
    </row>
    <row r="57" spans="1:27" s="101" customFormat="1" ht="55.5" customHeight="1">
      <c r="A57" s="348"/>
      <c r="B57" s="156" t="s">
        <v>167</v>
      </c>
      <c r="C57" s="157" t="s">
        <v>168</v>
      </c>
      <c r="D57" s="260" t="s">
        <v>168</v>
      </c>
      <c r="E57" s="153" t="s">
        <v>169</v>
      </c>
      <c r="F57" s="182">
        <v>46028</v>
      </c>
      <c r="G57" s="154">
        <v>46387</v>
      </c>
      <c r="H57" s="43">
        <f t="shared" si="6"/>
        <v>3000</v>
      </c>
      <c r="I57" s="43"/>
      <c r="J57" s="155"/>
      <c r="K57" s="43"/>
      <c r="L57" s="53"/>
      <c r="M57" s="53"/>
      <c r="N57" s="53"/>
      <c r="O57" s="53"/>
      <c r="P57" s="53"/>
      <c r="Q57" s="53"/>
      <c r="R57" s="53"/>
      <c r="S57" s="53"/>
      <c r="T57" s="53"/>
      <c r="U57" s="53"/>
      <c r="V57" s="53"/>
      <c r="W57" s="53"/>
      <c r="X57" s="53"/>
      <c r="Y57" s="53">
        <v>3000</v>
      </c>
      <c r="Z57" s="100"/>
    </row>
    <row r="58" spans="1:27" s="159" customFormat="1" ht="39.950000000000003">
      <c r="A58" s="348"/>
      <c r="B58" s="147" t="s">
        <v>170</v>
      </c>
      <c r="C58" s="157" t="s">
        <v>171</v>
      </c>
      <c r="D58" s="260" t="s">
        <v>172</v>
      </c>
      <c r="E58" s="153" t="s">
        <v>173</v>
      </c>
      <c r="F58" s="182">
        <v>46028</v>
      </c>
      <c r="G58" s="154">
        <v>46387</v>
      </c>
      <c r="H58" s="43">
        <f t="shared" si="6"/>
        <v>3000</v>
      </c>
      <c r="I58" s="158"/>
      <c r="J58" s="155"/>
      <c r="K58" s="43"/>
      <c r="L58" s="53"/>
      <c r="M58" s="53"/>
      <c r="N58" s="53"/>
      <c r="O58" s="53"/>
      <c r="P58" s="53"/>
      <c r="Q58" s="53"/>
      <c r="R58" s="53"/>
      <c r="S58" s="53"/>
      <c r="T58" s="53"/>
      <c r="U58" s="53"/>
      <c r="V58" s="53"/>
      <c r="W58" s="53"/>
      <c r="X58" s="53"/>
      <c r="Y58" s="53">
        <v>3000</v>
      </c>
      <c r="Z58" s="100"/>
    </row>
    <row r="59" spans="1:27" s="159" customFormat="1" ht="48.6" customHeight="1">
      <c r="A59" s="349" t="s">
        <v>108</v>
      </c>
      <c r="B59" s="320" t="s">
        <v>174</v>
      </c>
      <c r="C59" s="46" t="s">
        <v>175</v>
      </c>
      <c r="D59" s="188" t="s">
        <v>176</v>
      </c>
      <c r="E59" s="117" t="s">
        <v>177</v>
      </c>
      <c r="F59" s="56">
        <v>46023</v>
      </c>
      <c r="G59" s="56">
        <v>46203</v>
      </c>
      <c r="H59" s="43">
        <f t="shared" ref="H59:H69" si="7">SUM(J59:Y59)</f>
        <v>5927.6410256410254</v>
      </c>
      <c r="I59" s="221"/>
      <c r="J59" s="281"/>
      <c r="K59" s="43"/>
      <c r="L59" s="53">
        <v>3302</v>
      </c>
      <c r="M59" s="53"/>
      <c r="N59" s="53">
        <v>1600</v>
      </c>
      <c r="O59" s="53"/>
      <c r="P59" s="53"/>
      <c r="Q59" s="53"/>
      <c r="R59" s="53"/>
      <c r="S59" s="53"/>
      <c r="T59" s="53"/>
      <c r="U59" s="53"/>
      <c r="V59" s="53"/>
      <c r="W59" s="53"/>
      <c r="X59" s="53"/>
      <c r="Y59" s="53">
        <f>20000/19.5</f>
        <v>1025.6410256410256</v>
      </c>
    </row>
    <row r="60" spans="1:27" s="159" customFormat="1" ht="50.1" customHeight="1">
      <c r="A60" s="349"/>
      <c r="B60" s="321"/>
      <c r="C60" s="40" t="s">
        <v>178</v>
      </c>
      <c r="D60" s="245" t="s">
        <v>179</v>
      </c>
      <c r="E60" s="41" t="s">
        <v>180</v>
      </c>
      <c r="F60" s="56">
        <v>46023</v>
      </c>
      <c r="G60" s="56">
        <v>46203</v>
      </c>
      <c r="H60" s="43">
        <f t="shared" si="7"/>
        <v>13378.923076923076</v>
      </c>
      <c r="I60" s="221"/>
      <c r="J60" s="281"/>
      <c r="K60" s="43"/>
      <c r="L60" s="53">
        <v>3302</v>
      </c>
      <c r="M60" s="53"/>
      <c r="N60" s="53">
        <v>7000</v>
      </c>
      <c r="O60" s="53"/>
      <c r="P60" s="53"/>
      <c r="Q60" s="53"/>
      <c r="R60" s="53"/>
      <c r="S60" s="53"/>
      <c r="T60" s="53">
        <f>20000/19.5</f>
        <v>1025.6410256410256</v>
      </c>
      <c r="U60" s="53"/>
      <c r="V60" s="53"/>
      <c r="W60" s="53"/>
      <c r="X60" s="53"/>
      <c r="Y60" s="53">
        <f>40000/19.5</f>
        <v>2051.2820512820513</v>
      </c>
    </row>
    <row r="61" spans="1:27" s="159" customFormat="1" ht="41.45" customHeight="1">
      <c r="A61" s="349"/>
      <c r="B61" s="322" t="s">
        <v>181</v>
      </c>
      <c r="C61" s="40" t="s">
        <v>182</v>
      </c>
      <c r="D61" s="188" t="s">
        <v>183</v>
      </c>
      <c r="E61" s="41" t="s">
        <v>184</v>
      </c>
      <c r="F61" s="56">
        <v>46023</v>
      </c>
      <c r="G61" s="56">
        <v>46203</v>
      </c>
      <c r="H61" s="43">
        <f t="shared" si="7"/>
        <v>5802</v>
      </c>
      <c r="I61" s="221"/>
      <c r="J61" s="281"/>
      <c r="K61" s="43"/>
      <c r="L61" s="53">
        <v>3302</v>
      </c>
      <c r="M61" s="53"/>
      <c r="N61" s="53">
        <v>2500</v>
      </c>
      <c r="O61" s="53"/>
      <c r="P61" s="53"/>
      <c r="Q61" s="53"/>
      <c r="R61" s="53"/>
      <c r="S61" s="53"/>
      <c r="T61" s="53"/>
      <c r="U61" s="53"/>
      <c r="V61" s="53"/>
      <c r="W61" s="53"/>
      <c r="X61" s="53"/>
      <c r="Y61" s="53"/>
    </row>
    <row r="62" spans="1:27" s="159" customFormat="1" ht="76.5" customHeight="1">
      <c r="A62" s="349"/>
      <c r="B62" s="323"/>
      <c r="C62" s="46" t="s">
        <v>185</v>
      </c>
      <c r="D62" s="188" t="s">
        <v>186</v>
      </c>
      <c r="E62" s="41" t="s">
        <v>187</v>
      </c>
      <c r="F62" s="56">
        <v>46023</v>
      </c>
      <c r="G62" s="56">
        <v>46203</v>
      </c>
      <c r="H62" s="43">
        <f t="shared" si="7"/>
        <v>9340.461538461539</v>
      </c>
      <c r="I62" s="221"/>
      <c r="J62" s="281"/>
      <c r="K62" s="43"/>
      <c r="L62" s="53">
        <v>3302</v>
      </c>
      <c r="M62" s="53"/>
      <c r="N62" s="53">
        <v>4500</v>
      </c>
      <c r="O62" s="53"/>
      <c r="P62" s="53"/>
      <c r="Q62" s="53">
        <f>10000/19.5</f>
        <v>512.82051282051282</v>
      </c>
      <c r="R62" s="53"/>
      <c r="S62" s="53"/>
      <c r="T62" s="53"/>
      <c r="U62" s="53"/>
      <c r="V62" s="53"/>
      <c r="W62" s="53"/>
      <c r="X62" s="53"/>
      <c r="Y62" s="53">
        <f>20000/19.5</f>
        <v>1025.6410256410256</v>
      </c>
    </row>
    <row r="63" spans="1:27" s="159" customFormat="1" ht="31.5" customHeight="1">
      <c r="A63" s="349"/>
      <c r="B63" s="324"/>
      <c r="C63" s="40" t="s">
        <v>188</v>
      </c>
      <c r="D63" s="188" t="s">
        <v>189</v>
      </c>
      <c r="E63" s="41" t="s">
        <v>341</v>
      </c>
      <c r="F63" s="56">
        <v>46023</v>
      </c>
      <c r="G63" s="56">
        <v>46203</v>
      </c>
      <c r="H63" s="43">
        <f t="shared" si="7"/>
        <v>14502</v>
      </c>
      <c r="I63" s="221"/>
      <c r="J63" s="281"/>
      <c r="K63" s="43"/>
      <c r="L63" s="53">
        <v>3302</v>
      </c>
      <c r="M63" s="53"/>
      <c r="N63" s="53">
        <v>1200</v>
      </c>
      <c r="O63" s="53">
        <v>10000</v>
      </c>
      <c r="P63" s="53"/>
      <c r="Q63" s="53"/>
      <c r="R63" s="53"/>
      <c r="S63" s="53"/>
      <c r="T63" s="53"/>
      <c r="U63" s="53"/>
      <c r="V63" s="53"/>
      <c r="W63" s="53"/>
      <c r="X63" s="53"/>
      <c r="Y63" s="53"/>
    </row>
    <row r="64" spans="1:27" s="159" customFormat="1" ht="33" customHeight="1">
      <c r="A64" s="349"/>
      <c r="B64" s="325" t="s">
        <v>159</v>
      </c>
      <c r="C64" s="40" t="s">
        <v>191</v>
      </c>
      <c r="D64" s="188" t="s">
        <v>191</v>
      </c>
      <c r="E64" s="117" t="s">
        <v>192</v>
      </c>
      <c r="F64" s="56">
        <v>46023</v>
      </c>
      <c r="G64" s="56">
        <v>46203</v>
      </c>
      <c r="H64" s="43">
        <f t="shared" si="7"/>
        <v>15827.641025641025</v>
      </c>
      <c r="I64" s="221"/>
      <c r="J64" s="281"/>
      <c r="K64" s="43"/>
      <c r="L64" s="53">
        <v>3302</v>
      </c>
      <c r="M64" s="53"/>
      <c r="N64" s="53">
        <v>1500</v>
      </c>
      <c r="O64" s="53">
        <v>10000</v>
      </c>
      <c r="P64" s="53"/>
      <c r="Q64" s="53"/>
      <c r="R64" s="53"/>
      <c r="S64" s="53"/>
      <c r="T64" s="53"/>
      <c r="U64" s="53"/>
      <c r="V64" s="53"/>
      <c r="W64" s="53"/>
      <c r="X64" s="53"/>
      <c r="Y64" s="53">
        <f>20000/19.5</f>
        <v>1025.6410256410256</v>
      </c>
    </row>
    <row r="65" spans="1:26" s="159" customFormat="1" ht="69.95" customHeight="1">
      <c r="A65" s="349"/>
      <c r="B65" s="326"/>
      <c r="C65" s="46" t="s">
        <v>193</v>
      </c>
      <c r="D65" s="245" t="s">
        <v>194</v>
      </c>
      <c r="E65" s="117" t="s">
        <v>195</v>
      </c>
      <c r="F65" s="56">
        <v>46023</v>
      </c>
      <c r="G65" s="56">
        <v>46203</v>
      </c>
      <c r="H65" s="43">
        <f t="shared" si="7"/>
        <v>5222.33</v>
      </c>
      <c r="I65" s="221"/>
      <c r="J65" s="281"/>
      <c r="K65" s="43"/>
      <c r="L65" s="53">
        <v>3302</v>
      </c>
      <c r="M65" s="53"/>
      <c r="N65" s="53">
        <v>1200</v>
      </c>
      <c r="O65" s="53"/>
      <c r="P65" s="53"/>
      <c r="Q65" s="53"/>
      <c r="R65" s="53"/>
      <c r="S65" s="53"/>
      <c r="T65" s="53"/>
      <c r="U65" s="53"/>
      <c r="V65" s="53"/>
      <c r="W65" s="53"/>
      <c r="X65" s="53"/>
      <c r="Y65" s="53">
        <v>720.33</v>
      </c>
    </row>
    <row r="66" spans="1:26" s="159" customFormat="1" ht="69.599999999999994" customHeight="1">
      <c r="A66" s="349"/>
      <c r="B66" s="222" t="s">
        <v>196</v>
      </c>
      <c r="C66" s="46" t="s">
        <v>197</v>
      </c>
      <c r="D66" s="245" t="s">
        <v>198</v>
      </c>
      <c r="E66" s="41" t="s">
        <v>199</v>
      </c>
      <c r="F66" s="56">
        <v>46023</v>
      </c>
      <c r="G66" s="56">
        <v>46203</v>
      </c>
      <c r="H66" s="43">
        <f t="shared" si="7"/>
        <v>6553.2820512820508</v>
      </c>
      <c r="I66" s="223"/>
      <c r="J66" s="282"/>
      <c r="K66" s="43"/>
      <c r="L66" s="53">
        <v>3302</v>
      </c>
      <c r="M66" s="53"/>
      <c r="N66" s="53">
        <v>1200</v>
      </c>
      <c r="O66" s="53"/>
      <c r="P66" s="53"/>
      <c r="Q66" s="53"/>
      <c r="R66" s="53"/>
      <c r="S66" s="53"/>
      <c r="T66" s="53">
        <f>20000/19.5</f>
        <v>1025.6410256410256</v>
      </c>
      <c r="U66" s="53"/>
      <c r="V66" s="53"/>
      <c r="W66" s="53"/>
      <c r="X66" s="53"/>
      <c r="Y66" s="53">
        <f>20000/19.5</f>
        <v>1025.6410256410256</v>
      </c>
    </row>
    <row r="67" spans="1:26" s="159" customFormat="1" ht="90">
      <c r="A67" s="349"/>
      <c r="B67" s="222" t="s">
        <v>163</v>
      </c>
      <c r="C67" s="46" t="s">
        <v>200</v>
      </c>
      <c r="D67" s="245" t="s">
        <v>201</v>
      </c>
      <c r="E67" s="41" t="s">
        <v>202</v>
      </c>
      <c r="F67" s="56">
        <v>46023</v>
      </c>
      <c r="G67" s="56">
        <v>46203</v>
      </c>
      <c r="H67" s="43">
        <f t="shared" si="7"/>
        <v>6327.6410256410254</v>
      </c>
      <c r="I67" s="221"/>
      <c r="J67" s="281"/>
      <c r="K67" s="43"/>
      <c r="L67" s="53">
        <v>3302</v>
      </c>
      <c r="M67" s="53"/>
      <c r="N67" s="53">
        <v>2000</v>
      </c>
      <c r="O67" s="53"/>
      <c r="P67" s="53"/>
      <c r="Q67" s="53"/>
      <c r="R67" s="53"/>
      <c r="S67" s="53"/>
      <c r="T67" s="53"/>
      <c r="U67" s="53"/>
      <c r="V67" s="53"/>
      <c r="W67" s="53"/>
      <c r="X67" s="53"/>
      <c r="Y67" s="53">
        <f>20000/19.5</f>
        <v>1025.6410256410256</v>
      </c>
    </row>
    <row r="68" spans="1:26" s="159" customFormat="1" ht="45" customHeight="1">
      <c r="A68" s="349"/>
      <c r="B68" s="327" t="s">
        <v>167</v>
      </c>
      <c r="C68" s="46" t="s">
        <v>203</v>
      </c>
      <c r="D68" s="245" t="s">
        <v>204</v>
      </c>
      <c r="E68" s="41" t="s">
        <v>205</v>
      </c>
      <c r="F68" s="56">
        <v>46023</v>
      </c>
      <c r="G68" s="56">
        <v>46203</v>
      </c>
      <c r="H68" s="43">
        <f t="shared" si="7"/>
        <v>8891.7435897435898</v>
      </c>
      <c r="I68" s="221"/>
      <c r="J68" s="281"/>
      <c r="K68" s="43"/>
      <c r="L68" s="53">
        <v>3302</v>
      </c>
      <c r="M68" s="53"/>
      <c r="N68" s="53">
        <v>2000</v>
      </c>
      <c r="O68" s="53"/>
      <c r="P68" s="53"/>
      <c r="Q68" s="53">
        <f>30000/19.5</f>
        <v>1538.4615384615386</v>
      </c>
      <c r="R68" s="53"/>
      <c r="S68" s="53"/>
      <c r="T68" s="53"/>
      <c r="U68" s="53"/>
      <c r="V68" s="53"/>
      <c r="W68" s="53"/>
      <c r="X68" s="53"/>
      <c r="Y68" s="53">
        <f>40000/19.5</f>
        <v>2051.2820512820513</v>
      </c>
    </row>
    <row r="69" spans="1:26" s="159" customFormat="1" ht="50.1">
      <c r="A69" s="349"/>
      <c r="B69" s="328"/>
      <c r="C69" s="46" t="s">
        <v>206</v>
      </c>
      <c r="D69" s="245" t="s">
        <v>207</v>
      </c>
      <c r="E69" s="41" t="s">
        <v>208</v>
      </c>
      <c r="F69" s="56">
        <v>46023</v>
      </c>
      <c r="G69" s="56">
        <v>46203</v>
      </c>
      <c r="H69" s="43">
        <f t="shared" si="7"/>
        <v>6193.34</v>
      </c>
      <c r="I69" s="221"/>
      <c r="J69" s="281"/>
      <c r="K69" s="43"/>
      <c r="L69" s="53">
        <v>3302</v>
      </c>
      <c r="M69" s="53"/>
      <c r="N69" s="53">
        <v>600</v>
      </c>
      <c r="O69" s="53">
        <v>1500</v>
      </c>
      <c r="P69" s="53"/>
      <c r="Q69" s="53"/>
      <c r="R69" s="53"/>
      <c r="S69" s="53"/>
      <c r="T69" s="53"/>
      <c r="U69" s="53"/>
      <c r="V69" s="53"/>
      <c r="W69" s="53"/>
      <c r="X69" s="53"/>
      <c r="Y69" s="53">
        <f>15431.13/19.5</f>
        <v>791.33999999999992</v>
      </c>
      <c r="Z69" s="224"/>
    </row>
    <row r="70" spans="1:26" s="159" customFormat="1" ht="50.1">
      <c r="A70" s="312" t="s">
        <v>81</v>
      </c>
      <c r="B70" s="264" t="s">
        <v>209</v>
      </c>
      <c r="C70" s="225" t="s">
        <v>210</v>
      </c>
      <c r="D70" s="188" t="s">
        <v>211</v>
      </c>
      <c r="E70" s="41" t="s">
        <v>212</v>
      </c>
      <c r="F70" s="56">
        <v>46023</v>
      </c>
      <c r="G70" s="55">
        <v>46326</v>
      </c>
      <c r="H70" s="43">
        <f t="shared" ref="H70:H83" si="8">SUM(K70:Y70)</f>
        <v>13490</v>
      </c>
      <c r="I70" s="226"/>
      <c r="J70" s="155"/>
      <c r="K70" s="43"/>
      <c r="L70" s="53">
        <v>9300</v>
      </c>
      <c r="M70" s="53"/>
      <c r="N70" s="53">
        <v>1600</v>
      </c>
      <c r="O70" s="53"/>
      <c r="P70" s="53"/>
      <c r="Q70" s="53">
        <v>460</v>
      </c>
      <c r="R70" s="53"/>
      <c r="S70" s="53">
        <v>460</v>
      </c>
      <c r="T70" s="53"/>
      <c r="U70" s="53">
        <v>370</v>
      </c>
      <c r="V70" s="53"/>
      <c r="W70" s="53"/>
      <c r="X70" s="53">
        <v>350</v>
      </c>
      <c r="Y70" s="53">
        <v>950</v>
      </c>
      <c r="Z70" s="227"/>
    </row>
    <row r="71" spans="1:26" s="159" customFormat="1" ht="44.45" customHeight="1">
      <c r="A71" s="313"/>
      <c r="B71" s="350" t="s">
        <v>181</v>
      </c>
      <c r="C71" s="46" t="s">
        <v>213</v>
      </c>
      <c r="D71" s="245" t="s">
        <v>214</v>
      </c>
      <c r="E71" s="41" t="s">
        <v>215</v>
      </c>
      <c r="F71" s="56">
        <v>46054</v>
      </c>
      <c r="G71" s="55" t="s">
        <v>56</v>
      </c>
      <c r="H71" s="43">
        <f t="shared" si="8"/>
        <v>16520</v>
      </c>
      <c r="I71" s="226"/>
      <c r="J71" s="155"/>
      <c r="K71" s="43"/>
      <c r="L71" s="53">
        <v>6000</v>
      </c>
      <c r="M71" s="53"/>
      <c r="N71" s="53">
        <v>1700</v>
      </c>
      <c r="O71" s="53"/>
      <c r="P71" s="53"/>
      <c r="Q71" s="53">
        <v>770</v>
      </c>
      <c r="R71" s="53"/>
      <c r="S71" s="53">
        <v>260</v>
      </c>
      <c r="T71" s="53"/>
      <c r="U71" s="53">
        <v>1300</v>
      </c>
      <c r="V71" s="53"/>
      <c r="W71" s="53">
        <v>2570</v>
      </c>
      <c r="X71" s="53">
        <v>320</v>
      </c>
      <c r="Y71" s="53">
        <v>3600</v>
      </c>
      <c r="Z71" s="227"/>
    </row>
    <row r="72" spans="1:26" s="159" customFormat="1" ht="39.950000000000003">
      <c r="A72" s="313"/>
      <c r="B72" s="351"/>
      <c r="C72" s="46" t="s">
        <v>216</v>
      </c>
      <c r="D72" s="245" t="s">
        <v>217</v>
      </c>
      <c r="E72" s="41" t="s">
        <v>218</v>
      </c>
      <c r="F72" s="56">
        <v>46023</v>
      </c>
      <c r="G72" s="55" t="s">
        <v>56</v>
      </c>
      <c r="H72" s="43">
        <f t="shared" si="8"/>
        <v>36060</v>
      </c>
      <c r="I72" s="226"/>
      <c r="J72" s="155"/>
      <c r="K72" s="43"/>
      <c r="L72" s="53">
        <v>29000</v>
      </c>
      <c r="M72" s="53"/>
      <c r="N72" s="53">
        <v>620</v>
      </c>
      <c r="O72" s="53"/>
      <c r="P72" s="53"/>
      <c r="Q72" s="53"/>
      <c r="R72" s="53">
        <v>5000</v>
      </c>
      <c r="S72" s="53"/>
      <c r="T72" s="53"/>
      <c r="U72" s="53">
        <v>720</v>
      </c>
      <c r="V72" s="53"/>
      <c r="W72" s="53">
        <v>720</v>
      </c>
      <c r="X72" s="53"/>
      <c r="Y72" s="53"/>
      <c r="Z72" s="227"/>
    </row>
    <row r="73" spans="1:26" s="159" customFormat="1" ht="50.1">
      <c r="A73" s="313"/>
      <c r="B73" s="352"/>
      <c r="C73" s="46" t="s">
        <v>219</v>
      </c>
      <c r="D73" s="245" t="s">
        <v>342</v>
      </c>
      <c r="E73" s="41" t="s">
        <v>221</v>
      </c>
      <c r="F73" s="56">
        <v>46023</v>
      </c>
      <c r="G73" s="56">
        <v>46203</v>
      </c>
      <c r="H73" s="43">
        <f t="shared" si="8"/>
        <v>0</v>
      </c>
      <c r="I73" s="226"/>
      <c r="J73" s="155"/>
      <c r="K73" s="43"/>
      <c r="L73" s="53"/>
      <c r="M73" s="53"/>
      <c r="N73" s="53"/>
      <c r="O73" s="53"/>
      <c r="P73" s="53"/>
      <c r="Q73" s="53"/>
      <c r="R73" s="53"/>
      <c r="S73" s="53"/>
      <c r="T73" s="53"/>
      <c r="U73" s="53"/>
      <c r="V73" s="53"/>
      <c r="W73" s="53"/>
      <c r="X73" s="53"/>
      <c r="Y73" s="53"/>
      <c r="Z73" s="227"/>
    </row>
    <row r="74" spans="1:26" s="159" customFormat="1" ht="63.6" customHeight="1">
      <c r="A74" s="313"/>
      <c r="B74" s="344" t="s">
        <v>159</v>
      </c>
      <c r="C74" s="188" t="s">
        <v>222</v>
      </c>
      <c r="D74" s="245" t="s">
        <v>223</v>
      </c>
      <c r="E74" s="117" t="s">
        <v>224</v>
      </c>
      <c r="F74" s="56">
        <v>46023</v>
      </c>
      <c r="G74" s="56">
        <v>46234</v>
      </c>
      <c r="H74" s="43">
        <f t="shared" si="8"/>
        <v>9300</v>
      </c>
      <c r="I74" s="228"/>
      <c r="J74" s="155"/>
      <c r="K74" s="43"/>
      <c r="L74" s="53">
        <v>3400</v>
      </c>
      <c r="M74" s="53"/>
      <c r="N74" s="53">
        <v>770</v>
      </c>
      <c r="O74" s="53"/>
      <c r="P74" s="53"/>
      <c r="Q74" s="53"/>
      <c r="R74" s="53"/>
      <c r="S74" s="53"/>
      <c r="T74" s="53"/>
      <c r="U74" s="53"/>
      <c r="V74" s="53"/>
      <c r="W74" s="53">
        <v>4200</v>
      </c>
      <c r="X74" s="53"/>
      <c r="Y74" s="53">
        <v>930</v>
      </c>
      <c r="Z74" s="227"/>
    </row>
    <row r="75" spans="1:26" s="159" customFormat="1" ht="30">
      <c r="A75" s="313"/>
      <c r="B75" s="345"/>
      <c r="C75" s="188" t="s">
        <v>225</v>
      </c>
      <c r="D75" s="258" t="s">
        <v>226</v>
      </c>
      <c r="E75" s="117" t="s">
        <v>227</v>
      </c>
      <c r="F75" s="56">
        <v>46113</v>
      </c>
      <c r="G75" s="56">
        <v>46295</v>
      </c>
      <c r="H75" s="43">
        <f t="shared" si="8"/>
        <v>3960</v>
      </c>
      <c r="I75" s="228"/>
      <c r="J75" s="155"/>
      <c r="K75" s="43"/>
      <c r="L75" s="53">
        <v>2300</v>
      </c>
      <c r="M75" s="53"/>
      <c r="N75" s="53">
        <v>620</v>
      </c>
      <c r="O75" s="53"/>
      <c r="P75" s="53"/>
      <c r="Q75" s="53">
        <v>420</v>
      </c>
      <c r="R75" s="53"/>
      <c r="S75" s="53"/>
      <c r="T75" s="53"/>
      <c r="U75" s="53"/>
      <c r="V75" s="53"/>
      <c r="W75" s="53"/>
      <c r="X75" s="53"/>
      <c r="Y75" s="53">
        <v>620</v>
      </c>
      <c r="Z75" s="227"/>
    </row>
    <row r="76" spans="1:26" s="159" customFormat="1" ht="64.349999999999994" customHeight="1">
      <c r="A76" s="313"/>
      <c r="B76" s="357" t="s">
        <v>228</v>
      </c>
      <c r="C76" s="40" t="s">
        <v>229</v>
      </c>
      <c r="D76" s="245" t="s">
        <v>230</v>
      </c>
      <c r="E76" s="41" t="s">
        <v>231</v>
      </c>
      <c r="F76" s="56">
        <v>46023</v>
      </c>
      <c r="G76" s="55" t="s">
        <v>56</v>
      </c>
      <c r="H76" s="43">
        <f t="shared" si="8"/>
        <v>15270</v>
      </c>
      <c r="I76" s="226"/>
      <c r="J76" s="155"/>
      <c r="K76" s="43"/>
      <c r="L76" s="53">
        <v>3400</v>
      </c>
      <c r="M76" s="53"/>
      <c r="N76" s="53">
        <v>1550</v>
      </c>
      <c r="O76" s="53"/>
      <c r="P76" s="53">
        <v>1400</v>
      </c>
      <c r="Q76" s="53">
        <v>920</v>
      </c>
      <c r="R76" s="53"/>
      <c r="S76" s="53"/>
      <c r="T76" s="53"/>
      <c r="U76" s="53"/>
      <c r="V76" s="53"/>
      <c r="W76" s="53"/>
      <c r="X76" s="53"/>
      <c r="Y76" s="53">
        <v>8000</v>
      </c>
      <c r="Z76" s="227"/>
    </row>
    <row r="77" spans="1:26" s="159" customFormat="1" ht="75.599999999999994" customHeight="1">
      <c r="A77" s="313"/>
      <c r="B77" s="358"/>
      <c r="C77" s="40" t="s">
        <v>232</v>
      </c>
      <c r="D77" s="245" t="s">
        <v>233</v>
      </c>
      <c r="E77" s="117" t="s">
        <v>234</v>
      </c>
      <c r="F77" s="56">
        <v>46023</v>
      </c>
      <c r="G77" s="55" t="s">
        <v>56</v>
      </c>
      <c r="H77" s="43">
        <f t="shared" si="8"/>
        <v>9860</v>
      </c>
      <c r="I77" s="226"/>
      <c r="J77" s="155"/>
      <c r="K77" s="43"/>
      <c r="L77" s="53">
        <v>7400</v>
      </c>
      <c r="M77" s="53"/>
      <c r="N77" s="53">
        <v>1400</v>
      </c>
      <c r="O77" s="53"/>
      <c r="P77" s="53"/>
      <c r="Q77" s="53">
        <v>420</v>
      </c>
      <c r="R77" s="53"/>
      <c r="S77" s="53"/>
      <c r="T77" s="53"/>
      <c r="U77" s="53"/>
      <c r="V77" s="53"/>
      <c r="W77" s="53"/>
      <c r="X77" s="53">
        <v>220</v>
      </c>
      <c r="Y77" s="53">
        <v>420</v>
      </c>
      <c r="Z77" s="227"/>
    </row>
    <row r="78" spans="1:26" s="159" customFormat="1" ht="82.35" customHeight="1">
      <c r="A78" s="313"/>
      <c r="B78" s="359"/>
      <c r="C78" s="46" t="s">
        <v>235</v>
      </c>
      <c r="D78" s="245" t="s">
        <v>236</v>
      </c>
      <c r="E78" s="41" t="s">
        <v>237</v>
      </c>
      <c r="F78" s="56">
        <v>46054</v>
      </c>
      <c r="G78" s="56">
        <v>46356</v>
      </c>
      <c r="H78" s="43">
        <f t="shared" si="8"/>
        <v>13440</v>
      </c>
      <c r="I78" s="226"/>
      <c r="J78" s="155"/>
      <c r="K78" s="43"/>
      <c r="L78" s="53">
        <v>9800</v>
      </c>
      <c r="M78" s="53"/>
      <c r="N78" s="53">
        <v>1300</v>
      </c>
      <c r="O78" s="53"/>
      <c r="P78" s="53"/>
      <c r="Q78" s="53">
        <v>360</v>
      </c>
      <c r="R78" s="53"/>
      <c r="S78" s="53"/>
      <c r="T78" s="53"/>
      <c r="U78" s="53">
        <v>420</v>
      </c>
      <c r="V78" s="53"/>
      <c r="W78" s="53"/>
      <c r="X78" s="53"/>
      <c r="Y78" s="53">
        <v>1560</v>
      </c>
      <c r="Z78" s="227"/>
    </row>
    <row r="79" spans="1:26" s="159" customFormat="1" ht="63" customHeight="1">
      <c r="A79" s="313"/>
      <c r="B79" s="333" t="s">
        <v>163</v>
      </c>
      <c r="C79" s="40" t="s">
        <v>238</v>
      </c>
      <c r="D79" s="188" t="s">
        <v>239</v>
      </c>
      <c r="E79" s="41" t="s">
        <v>240</v>
      </c>
      <c r="F79" s="56">
        <v>46023</v>
      </c>
      <c r="G79" s="56">
        <v>46234</v>
      </c>
      <c r="H79" s="43">
        <f t="shared" si="8"/>
        <v>8740</v>
      </c>
      <c r="I79" s="226"/>
      <c r="J79" s="155"/>
      <c r="K79" s="43"/>
      <c r="L79" s="53">
        <v>6800</v>
      </c>
      <c r="M79" s="53"/>
      <c r="N79" s="53">
        <v>770</v>
      </c>
      <c r="O79" s="53"/>
      <c r="P79" s="53"/>
      <c r="Q79" s="53">
        <v>220</v>
      </c>
      <c r="R79" s="53"/>
      <c r="S79" s="53"/>
      <c r="T79" s="53"/>
      <c r="U79" s="53"/>
      <c r="V79" s="53"/>
      <c r="W79" s="53"/>
      <c r="X79" s="53"/>
      <c r="Y79" s="53">
        <v>950</v>
      </c>
      <c r="Z79" s="227"/>
    </row>
    <row r="80" spans="1:26" s="159" customFormat="1" ht="63" customHeight="1">
      <c r="A80" s="313"/>
      <c r="B80" s="334"/>
      <c r="C80" s="40"/>
      <c r="D80" s="188" t="s">
        <v>241</v>
      </c>
      <c r="E80" s="41" t="s">
        <v>242</v>
      </c>
      <c r="F80" s="56">
        <v>46023</v>
      </c>
      <c r="G80" s="56">
        <v>46356</v>
      </c>
      <c r="H80" s="43">
        <v>694000</v>
      </c>
      <c r="I80" s="226"/>
      <c r="J80" s="155"/>
      <c r="K80" s="43"/>
      <c r="L80" s="53">
        <v>24400</v>
      </c>
      <c r="M80" s="53"/>
      <c r="N80" s="53">
        <v>3000</v>
      </c>
      <c r="O80" s="53"/>
      <c r="P80" s="53"/>
      <c r="Q80" s="53">
        <v>1100</v>
      </c>
      <c r="R80" s="53"/>
      <c r="S80" s="53"/>
      <c r="T80" s="53"/>
      <c r="U80" s="53">
        <v>920</v>
      </c>
      <c r="V80" s="53"/>
      <c r="W80" s="53">
        <v>3600</v>
      </c>
      <c r="X80" s="53">
        <v>310</v>
      </c>
      <c r="Y80" s="53">
        <v>2320</v>
      </c>
      <c r="Z80" s="229">
        <f>SUM(L80:Y80)</f>
        <v>35650</v>
      </c>
    </row>
    <row r="81" spans="1:26" s="159" customFormat="1" ht="45" customHeight="1">
      <c r="A81" s="313"/>
      <c r="B81" s="334"/>
      <c r="C81" s="40" t="s">
        <v>243</v>
      </c>
      <c r="D81" s="188" t="s">
        <v>244</v>
      </c>
      <c r="E81" s="41" t="s">
        <v>245</v>
      </c>
      <c r="F81" s="56">
        <v>46023</v>
      </c>
      <c r="G81" s="56">
        <v>46234</v>
      </c>
      <c r="H81" s="43">
        <f t="shared" si="8"/>
        <v>470</v>
      </c>
      <c r="I81" s="226"/>
      <c r="J81" s="155"/>
      <c r="K81" s="43"/>
      <c r="L81" s="53"/>
      <c r="M81" s="53"/>
      <c r="N81" s="53"/>
      <c r="O81" s="53"/>
      <c r="P81" s="53"/>
      <c r="Q81" s="53">
        <v>310</v>
      </c>
      <c r="R81" s="53"/>
      <c r="S81" s="53">
        <v>160</v>
      </c>
      <c r="T81" s="53"/>
      <c r="U81" s="53"/>
      <c r="V81" s="53"/>
      <c r="W81" s="53"/>
      <c r="X81" s="53"/>
      <c r="Y81" s="53"/>
      <c r="Z81" s="227"/>
    </row>
    <row r="82" spans="1:26" s="159" customFormat="1" ht="54" customHeight="1">
      <c r="A82" s="313"/>
      <c r="B82" s="335"/>
      <c r="C82" s="40"/>
      <c r="D82" s="188" t="s">
        <v>246</v>
      </c>
      <c r="E82" s="41" t="s">
        <v>247</v>
      </c>
      <c r="F82" s="56">
        <v>46023</v>
      </c>
      <c r="G82" s="56">
        <v>46234</v>
      </c>
      <c r="H82" s="43">
        <f t="shared" si="8"/>
        <v>23620</v>
      </c>
      <c r="I82" s="226"/>
      <c r="J82" s="155"/>
      <c r="K82" s="43"/>
      <c r="L82" s="53">
        <v>18500</v>
      </c>
      <c r="M82" s="53"/>
      <c r="N82" s="53">
        <v>720</v>
      </c>
      <c r="O82" s="53"/>
      <c r="P82" s="53"/>
      <c r="Q82" s="53">
        <v>120</v>
      </c>
      <c r="R82" s="53"/>
      <c r="S82" s="53"/>
      <c r="T82" s="53"/>
      <c r="U82" s="53"/>
      <c r="V82" s="53"/>
      <c r="W82" s="53">
        <v>3600</v>
      </c>
      <c r="X82" s="53">
        <v>160</v>
      </c>
      <c r="Y82" s="53">
        <v>520</v>
      </c>
      <c r="Z82" s="227"/>
    </row>
    <row r="83" spans="1:26" s="159" customFormat="1" ht="42.95" customHeight="1">
      <c r="A83" s="313"/>
      <c r="B83" s="230" t="s">
        <v>170</v>
      </c>
      <c r="C83" s="122" t="s">
        <v>248</v>
      </c>
      <c r="D83" s="122" t="s">
        <v>249</v>
      </c>
      <c r="E83" s="41" t="s">
        <v>250</v>
      </c>
      <c r="F83" s="56">
        <v>46082</v>
      </c>
      <c r="G83" s="56">
        <v>46203</v>
      </c>
      <c r="H83" s="43">
        <f t="shared" si="8"/>
        <v>8650</v>
      </c>
      <c r="I83" s="226"/>
      <c r="J83" s="155"/>
      <c r="K83" s="43"/>
      <c r="L83" s="53">
        <v>6000</v>
      </c>
      <c r="M83" s="53"/>
      <c r="N83" s="53">
        <v>310</v>
      </c>
      <c r="O83" s="53"/>
      <c r="P83" s="53"/>
      <c r="Q83" s="53">
        <v>320</v>
      </c>
      <c r="R83" s="53"/>
      <c r="S83" s="53"/>
      <c r="T83" s="53"/>
      <c r="U83" s="53">
        <v>620</v>
      </c>
      <c r="V83" s="53"/>
      <c r="W83" s="53"/>
      <c r="X83" s="53"/>
      <c r="Y83" s="53">
        <v>1400</v>
      </c>
      <c r="Z83" s="227"/>
    </row>
    <row r="84" spans="1:26" s="159" customFormat="1" ht="41.1">
      <c r="A84" s="330"/>
      <c r="B84" s="344" t="s">
        <v>251</v>
      </c>
      <c r="C84" s="274" t="s">
        <v>252</v>
      </c>
      <c r="D84" s="122" t="s">
        <v>253</v>
      </c>
      <c r="E84" s="270" t="s">
        <v>254</v>
      </c>
      <c r="F84" s="268">
        <v>46023</v>
      </c>
      <c r="G84" s="269">
        <v>46387</v>
      </c>
      <c r="H84" s="178">
        <v>1538.4615384615386</v>
      </c>
      <c r="I84" s="178"/>
      <c r="J84" s="155"/>
      <c r="K84" s="43"/>
      <c r="L84" s="53"/>
      <c r="M84" s="53"/>
      <c r="N84" s="53"/>
      <c r="O84" s="53"/>
      <c r="P84" s="53"/>
      <c r="Q84" s="53"/>
      <c r="R84" s="53"/>
      <c r="S84" s="53"/>
      <c r="T84" s="53"/>
      <c r="U84" s="53"/>
      <c r="V84" s="53"/>
      <c r="W84" s="53"/>
      <c r="X84" s="53"/>
      <c r="Y84" s="53">
        <f>H84</f>
        <v>1538.4615384615386</v>
      </c>
      <c r="Z84" s="227"/>
    </row>
    <row r="85" spans="1:26" s="159" customFormat="1" ht="30">
      <c r="A85" s="330"/>
      <c r="B85" s="344"/>
      <c r="C85" s="274"/>
      <c r="D85" s="122" t="s">
        <v>255</v>
      </c>
      <c r="E85" s="270"/>
      <c r="F85" s="268">
        <v>46023</v>
      </c>
      <c r="G85" s="269">
        <v>46387</v>
      </c>
      <c r="H85" s="178">
        <v>3076.9230769230771</v>
      </c>
      <c r="I85" s="178"/>
      <c r="J85" s="155"/>
      <c r="K85" s="43"/>
      <c r="L85" s="53"/>
      <c r="M85" s="53"/>
      <c r="N85" s="53">
        <f>H85</f>
        <v>3076.9230769230771</v>
      </c>
      <c r="O85" s="53"/>
      <c r="P85" s="53"/>
      <c r="Q85" s="53"/>
      <c r="R85" s="53"/>
      <c r="S85" s="53"/>
      <c r="T85" s="53"/>
      <c r="U85" s="53"/>
      <c r="V85" s="53"/>
      <c r="W85" s="53"/>
      <c r="X85" s="53"/>
      <c r="Y85" s="53"/>
      <c r="Z85" s="227"/>
    </row>
    <row r="86" spans="1:26" s="159" customFormat="1" ht="72.599999999999994">
      <c r="A86" s="330"/>
      <c r="B86" s="344"/>
      <c r="C86" s="275" t="s">
        <v>256</v>
      </c>
      <c r="D86" s="122" t="s">
        <v>257</v>
      </c>
      <c r="E86" s="270"/>
      <c r="F86" s="268">
        <v>46023</v>
      </c>
      <c r="G86" s="269">
        <v>46387</v>
      </c>
      <c r="H86" s="178">
        <v>10256.410256410256</v>
      </c>
      <c r="I86" s="178"/>
      <c r="J86" s="155"/>
      <c r="K86" s="43"/>
      <c r="L86" s="53">
        <f>H86</f>
        <v>10256.410256410256</v>
      </c>
      <c r="M86" s="53"/>
      <c r="N86" s="53"/>
      <c r="O86" s="53"/>
      <c r="P86" s="53"/>
      <c r="Q86" s="53"/>
      <c r="R86" s="53"/>
      <c r="S86" s="53"/>
      <c r="T86" s="53"/>
      <c r="U86" s="53"/>
      <c r="V86" s="53"/>
      <c r="W86" s="53"/>
      <c r="X86" s="53"/>
      <c r="Y86" s="53"/>
      <c r="Z86" s="227"/>
    </row>
    <row r="87" spans="1:26" s="159" customFormat="1" ht="20.100000000000001">
      <c r="A87" s="330"/>
      <c r="B87" s="344"/>
      <c r="C87" s="275"/>
      <c r="D87" s="122" t="s">
        <v>258</v>
      </c>
      <c r="E87" s="270"/>
      <c r="F87" s="210">
        <v>46023</v>
      </c>
      <c r="G87" s="210">
        <v>46203</v>
      </c>
      <c r="H87" s="178">
        <v>10256.410256410256</v>
      </c>
      <c r="I87" s="178"/>
      <c r="J87" s="155"/>
      <c r="K87" s="43"/>
      <c r="L87" s="53">
        <f>H87</f>
        <v>10256.410256410256</v>
      </c>
      <c r="M87" s="53"/>
      <c r="N87" s="53"/>
      <c r="O87" s="53"/>
      <c r="P87" s="53"/>
      <c r="Q87" s="53"/>
      <c r="R87" s="53"/>
      <c r="S87" s="53"/>
      <c r="T87" s="53"/>
      <c r="U87" s="53"/>
      <c r="V87" s="53"/>
      <c r="W87" s="53"/>
      <c r="X87" s="53"/>
      <c r="Y87" s="53"/>
      <c r="Z87" s="227"/>
    </row>
    <row r="88" spans="1:26" s="159" customFormat="1">
      <c r="A88" s="330"/>
      <c r="B88" s="344"/>
      <c r="C88" s="275" t="s">
        <v>259</v>
      </c>
      <c r="D88" s="122" t="s">
        <v>259</v>
      </c>
      <c r="E88" s="276" t="s">
        <v>254</v>
      </c>
      <c r="F88" s="268">
        <v>46023</v>
      </c>
      <c r="G88" s="269">
        <v>46387</v>
      </c>
      <c r="H88" s="178">
        <v>39743.589743589742</v>
      </c>
      <c r="I88" s="178"/>
      <c r="J88" s="155"/>
      <c r="K88" s="43"/>
      <c r="L88" s="53">
        <f>H88</f>
        <v>39743.589743589742</v>
      </c>
      <c r="M88" s="53"/>
      <c r="N88" s="53"/>
      <c r="O88" s="53"/>
      <c r="P88" s="53"/>
      <c r="Q88" s="53"/>
      <c r="R88" s="53"/>
      <c r="S88" s="53"/>
      <c r="T88" s="53"/>
      <c r="U88" s="53"/>
      <c r="V88" s="53"/>
      <c r="W88" s="53"/>
      <c r="X88" s="53"/>
      <c r="Y88" s="53"/>
      <c r="Z88" s="227"/>
    </row>
    <row r="89" spans="1:26" s="159" customFormat="1" ht="69.95">
      <c r="A89" s="330"/>
      <c r="B89" s="344" t="s">
        <v>260</v>
      </c>
      <c r="C89" s="277" t="s">
        <v>261</v>
      </c>
      <c r="D89" s="122" t="s">
        <v>262</v>
      </c>
      <c r="E89" s="270"/>
      <c r="F89" s="268">
        <v>46023</v>
      </c>
      <c r="G89" s="269">
        <v>46387</v>
      </c>
      <c r="H89" s="178">
        <f>5128.20512820513*0</f>
        <v>0</v>
      </c>
      <c r="I89" s="178"/>
      <c r="J89" s="155"/>
      <c r="K89" s="43"/>
      <c r="L89" s="53"/>
      <c r="M89" s="53"/>
      <c r="N89" s="53"/>
      <c r="O89" s="53"/>
      <c r="P89" s="53"/>
      <c r="Q89" s="53"/>
      <c r="R89" s="53"/>
      <c r="S89" s="53"/>
      <c r="T89" s="53"/>
      <c r="U89" s="53"/>
      <c r="V89" s="53"/>
      <c r="W89" s="53"/>
      <c r="X89" s="53"/>
      <c r="Y89" s="53">
        <f>H89</f>
        <v>0</v>
      </c>
      <c r="Z89" s="227"/>
    </row>
    <row r="90" spans="1:26" s="159" customFormat="1" ht="51.6">
      <c r="A90" s="330"/>
      <c r="B90" s="344"/>
      <c r="C90" s="277" t="s">
        <v>263</v>
      </c>
      <c r="D90" s="122" t="s">
        <v>264</v>
      </c>
      <c r="E90" s="270"/>
      <c r="F90" s="268">
        <v>46023</v>
      </c>
      <c r="G90" s="269">
        <v>46387</v>
      </c>
      <c r="H90" s="178">
        <v>5128.2051282051279</v>
      </c>
      <c r="I90" s="178"/>
      <c r="J90" s="155"/>
      <c r="K90" s="43"/>
      <c r="L90" s="53"/>
      <c r="M90" s="53"/>
      <c r="N90" s="53">
        <f>H90</f>
        <v>5128.2051282051279</v>
      </c>
      <c r="O90" s="53"/>
      <c r="P90" s="53"/>
      <c r="Q90" s="53"/>
      <c r="R90" s="53"/>
      <c r="S90" s="53"/>
      <c r="T90" s="53"/>
      <c r="U90" s="53"/>
      <c r="V90" s="53"/>
      <c r="W90" s="53"/>
      <c r="X90" s="53"/>
      <c r="Y90" s="53"/>
      <c r="Z90" s="227"/>
    </row>
    <row r="91" spans="1:26" s="159" customFormat="1" ht="51.6">
      <c r="A91" s="330"/>
      <c r="B91" s="344"/>
      <c r="C91" s="277" t="s">
        <v>263</v>
      </c>
      <c r="D91" s="122" t="s">
        <v>265</v>
      </c>
      <c r="E91" s="270"/>
      <c r="F91" s="210">
        <v>46023</v>
      </c>
      <c r="G91" s="210">
        <v>46387</v>
      </c>
      <c r="H91" s="178">
        <v>5128.2051282051279</v>
      </c>
      <c r="I91" s="178"/>
      <c r="J91" s="155"/>
      <c r="K91" s="43"/>
      <c r="L91" s="53"/>
      <c r="M91" s="53"/>
      <c r="N91" s="53"/>
      <c r="O91" s="53"/>
      <c r="P91" s="53"/>
      <c r="Q91" s="53"/>
      <c r="R91" s="53"/>
      <c r="S91" s="53"/>
      <c r="T91" s="53"/>
      <c r="U91" s="53"/>
      <c r="V91" s="53"/>
      <c r="W91" s="53"/>
      <c r="X91" s="53"/>
      <c r="Y91" s="53">
        <f>H91</f>
        <v>5128.2051282051279</v>
      </c>
      <c r="Z91" s="227"/>
    </row>
    <row r="92" spans="1:26" s="159" customFormat="1" ht="30">
      <c r="A92" s="330"/>
      <c r="B92" s="344"/>
      <c r="C92" s="277"/>
      <c r="D92" s="122" t="s">
        <v>266</v>
      </c>
      <c r="E92" s="270"/>
      <c r="F92" s="268">
        <v>46023</v>
      </c>
      <c r="G92" s="269">
        <v>46387</v>
      </c>
      <c r="H92" s="178">
        <v>15384.615384615385</v>
      </c>
      <c r="I92" s="178"/>
      <c r="J92" s="155"/>
      <c r="K92" s="43"/>
      <c r="L92" s="53"/>
      <c r="M92" s="53"/>
      <c r="N92" s="53"/>
      <c r="O92" s="53"/>
      <c r="P92" s="53"/>
      <c r="Q92" s="53"/>
      <c r="R92" s="53"/>
      <c r="S92" s="53"/>
      <c r="T92" s="53">
        <f>H92</f>
        <v>15384.615384615385</v>
      </c>
      <c r="U92" s="53"/>
      <c r="V92" s="53"/>
      <c r="W92" s="53"/>
      <c r="X92" s="53"/>
      <c r="Y92" s="53"/>
      <c r="Z92" s="227"/>
    </row>
    <row r="93" spans="1:26" s="159" customFormat="1" ht="30">
      <c r="A93" s="330"/>
      <c r="B93" s="344"/>
      <c r="C93" s="277"/>
      <c r="D93" s="122" t="s">
        <v>343</v>
      </c>
      <c r="E93" s="270"/>
      <c r="F93" s="210">
        <v>46023</v>
      </c>
      <c r="G93" s="210">
        <v>46203</v>
      </c>
      <c r="H93" s="178">
        <v>23076.923076923078</v>
      </c>
      <c r="I93" s="178"/>
      <c r="J93" s="155"/>
      <c r="K93" s="43"/>
      <c r="L93" s="53">
        <f>H93</f>
        <v>23076.923076923078</v>
      </c>
      <c r="M93" s="53"/>
      <c r="N93" s="53"/>
      <c r="O93" s="53"/>
      <c r="P93" s="53"/>
      <c r="Q93" s="53"/>
      <c r="R93" s="53"/>
      <c r="S93" s="53"/>
      <c r="T93" s="53"/>
      <c r="U93" s="53"/>
      <c r="V93" s="53"/>
      <c r="W93" s="53"/>
      <c r="X93" s="53"/>
      <c r="Y93" s="53"/>
      <c r="Z93" s="227"/>
    </row>
    <row r="94" spans="1:26" s="159" customFormat="1" ht="20.100000000000001">
      <c r="A94" s="330"/>
      <c r="B94" s="344"/>
      <c r="C94" s="277"/>
      <c r="D94" s="122" t="s">
        <v>344</v>
      </c>
      <c r="E94" s="270"/>
      <c r="F94" s="268">
        <v>46023</v>
      </c>
      <c r="G94" s="269">
        <v>46387</v>
      </c>
      <c r="H94" s="178">
        <v>2564.102564102564</v>
      </c>
      <c r="I94" s="178"/>
      <c r="J94" s="155"/>
      <c r="K94" s="43"/>
      <c r="L94" s="53"/>
      <c r="M94" s="53"/>
      <c r="N94" s="53"/>
      <c r="O94" s="53"/>
      <c r="P94" s="53"/>
      <c r="Q94" s="53"/>
      <c r="R94" s="53"/>
      <c r="S94" s="53"/>
      <c r="T94" s="53"/>
      <c r="U94" s="53"/>
      <c r="V94" s="53"/>
      <c r="W94" s="53"/>
      <c r="X94" s="53"/>
      <c r="Y94" s="53">
        <f>H94</f>
        <v>2564.102564102564</v>
      </c>
      <c r="Z94" s="227"/>
    </row>
    <row r="95" spans="1:26" s="159" customFormat="1" ht="30">
      <c r="A95" s="330"/>
      <c r="B95" s="344"/>
      <c r="C95" s="275" t="s">
        <v>269</v>
      </c>
      <c r="D95" s="122" t="s">
        <v>269</v>
      </c>
      <c r="E95" s="270"/>
      <c r="F95" s="268">
        <v>46023</v>
      </c>
      <c r="G95" s="269">
        <v>46387</v>
      </c>
      <c r="H95" s="178">
        <v>36666.666666666664</v>
      </c>
      <c r="I95" s="178"/>
      <c r="J95" s="155"/>
      <c r="K95" s="43"/>
      <c r="L95" s="53"/>
      <c r="M95" s="53"/>
      <c r="N95" s="53"/>
      <c r="O95" s="53"/>
      <c r="P95" s="53"/>
      <c r="Q95" s="53"/>
      <c r="R95" s="53"/>
      <c r="S95" s="53"/>
      <c r="T95" s="53">
        <f>H95</f>
        <v>36666.666666666664</v>
      </c>
      <c r="U95" s="53"/>
      <c r="V95" s="53"/>
      <c r="W95" s="53"/>
      <c r="X95" s="53"/>
      <c r="Y95" s="53"/>
      <c r="Z95" s="227"/>
    </row>
    <row r="96" spans="1:26" s="159" customFormat="1" ht="30">
      <c r="A96" s="330"/>
      <c r="B96" s="344"/>
      <c r="C96" s="275" t="s">
        <v>269</v>
      </c>
      <c r="D96" s="122" t="s">
        <v>345</v>
      </c>
      <c r="E96" s="270"/>
      <c r="F96" s="268">
        <v>46023</v>
      </c>
      <c r="G96" s="269">
        <v>46387</v>
      </c>
      <c r="H96" s="178">
        <v>2564.102564102564</v>
      </c>
      <c r="I96" s="178"/>
      <c r="J96" s="155"/>
      <c r="K96" s="43"/>
      <c r="L96" s="53"/>
      <c r="M96" s="53"/>
      <c r="N96" s="53"/>
      <c r="O96" s="53"/>
      <c r="P96" s="53"/>
      <c r="Q96" s="53"/>
      <c r="R96" s="53"/>
      <c r="S96" s="53"/>
      <c r="T96" s="53"/>
      <c r="U96" s="53"/>
      <c r="V96" s="53"/>
      <c r="W96" s="53"/>
      <c r="X96" s="53"/>
      <c r="Y96" s="53">
        <f>H96</f>
        <v>2564.102564102564</v>
      </c>
      <c r="Z96" s="227"/>
    </row>
    <row r="97" spans="1:27" s="159" customFormat="1" ht="52.15" customHeight="1">
      <c r="A97" s="330"/>
      <c r="B97" s="247" t="s">
        <v>271</v>
      </c>
      <c r="C97" s="277" t="s">
        <v>272</v>
      </c>
      <c r="D97" s="122" t="s">
        <v>273</v>
      </c>
      <c r="E97" s="270"/>
      <c r="F97" s="268">
        <v>46023</v>
      </c>
      <c r="G97" s="269">
        <v>46387</v>
      </c>
      <c r="H97" s="178">
        <v>3076.9230769230771</v>
      </c>
      <c r="I97" s="178"/>
      <c r="J97" s="155"/>
      <c r="K97" s="43"/>
      <c r="L97" s="53"/>
      <c r="M97" s="53"/>
      <c r="N97" s="53"/>
      <c r="O97" s="53"/>
      <c r="P97" s="53"/>
      <c r="Q97" s="53"/>
      <c r="R97" s="53"/>
      <c r="S97" s="53"/>
      <c r="T97" s="53"/>
      <c r="U97" s="53"/>
      <c r="V97" s="53"/>
      <c r="W97" s="53"/>
      <c r="X97" s="53"/>
      <c r="Y97" s="53">
        <f>H97</f>
        <v>3076.9230769230771</v>
      </c>
      <c r="Z97" s="227"/>
    </row>
    <row r="98" spans="1:27" s="159" customFormat="1" ht="14.65" customHeight="1">
      <c r="A98" s="330"/>
      <c r="B98" s="283" t="s">
        <v>170</v>
      </c>
      <c r="C98" s="284" t="s">
        <v>274</v>
      </c>
      <c r="D98" s="285" t="s">
        <v>248</v>
      </c>
      <c r="E98" s="286"/>
      <c r="F98" s="287">
        <v>46023</v>
      </c>
      <c r="G98" s="288">
        <v>46387</v>
      </c>
      <c r="H98" s="289">
        <v>12466.666666666666</v>
      </c>
      <c r="I98" s="289"/>
      <c r="J98" s="278"/>
      <c r="K98" s="290"/>
      <c r="L98" s="291"/>
      <c r="M98" s="291"/>
      <c r="N98" s="291"/>
      <c r="O98" s="291"/>
      <c r="P98" s="291"/>
      <c r="Q98" s="291"/>
      <c r="R98" s="291"/>
      <c r="S98" s="291"/>
      <c r="T98" s="291"/>
      <c r="U98" s="291"/>
      <c r="V98" s="291">
        <f>H98</f>
        <v>12466.666666666666</v>
      </c>
      <c r="W98" s="291"/>
      <c r="X98" s="291"/>
      <c r="Y98" s="291"/>
      <c r="Z98" s="227"/>
    </row>
    <row r="99" spans="1:27" s="159" customFormat="1" ht="14.45" customHeight="1">
      <c r="A99" s="292"/>
      <c r="B99" s="292"/>
      <c r="C99" s="293" t="s">
        <v>248</v>
      </c>
      <c r="D99" s="294"/>
      <c r="E99" s="295"/>
      <c r="F99" s="296"/>
      <c r="G99" s="296"/>
      <c r="H99" s="297"/>
      <c r="I99" s="298"/>
      <c r="J99" s="298"/>
      <c r="K99" s="297"/>
      <c r="L99" s="297"/>
      <c r="M99" s="297"/>
      <c r="N99" s="297"/>
      <c r="O99" s="297"/>
      <c r="P99" s="297"/>
      <c r="Q99" s="297"/>
      <c r="R99" s="297"/>
      <c r="S99" s="297"/>
      <c r="T99" s="297"/>
      <c r="U99" s="297"/>
      <c r="V99" s="297"/>
      <c r="W99" s="297"/>
      <c r="X99" s="297"/>
      <c r="Y99" s="297"/>
    </row>
    <row r="100" spans="1:27" ht="12.6">
      <c r="A100" s="160"/>
      <c r="B100" s="160"/>
      <c r="C100" s="125"/>
      <c r="D100" s="126"/>
      <c r="E100" s="125"/>
      <c r="F100" s="161"/>
      <c r="G100" s="161"/>
      <c r="H100" s="162">
        <f>SUM(H55:H99)</f>
        <v>1178275.2084615387</v>
      </c>
      <c r="I100" s="162">
        <f>SUM(I55:I58)</f>
        <v>0</v>
      </c>
      <c r="J100" s="155"/>
      <c r="K100" s="162">
        <f t="shared" ref="K100:Y100" si="9">SUM(K55:K99)</f>
        <v>0</v>
      </c>
      <c r="L100" s="162">
        <f t="shared" si="9"/>
        <v>295955.33333333331</v>
      </c>
      <c r="M100" s="162">
        <f t="shared" si="9"/>
        <v>0</v>
      </c>
      <c r="N100" s="162">
        <f t="shared" si="9"/>
        <v>47865.128205128203</v>
      </c>
      <c r="O100" s="162">
        <f t="shared" si="9"/>
        <v>21500</v>
      </c>
      <c r="P100" s="162">
        <f t="shared" si="9"/>
        <v>1400</v>
      </c>
      <c r="Q100" s="162">
        <f t="shared" si="9"/>
        <v>7471.2820512820508</v>
      </c>
      <c r="R100" s="162">
        <f t="shared" si="9"/>
        <v>5000</v>
      </c>
      <c r="S100" s="162">
        <f t="shared" si="9"/>
        <v>880</v>
      </c>
      <c r="T100" s="162">
        <f t="shared" si="9"/>
        <v>54102.564102564102</v>
      </c>
      <c r="U100" s="162">
        <f t="shared" si="9"/>
        <v>4350</v>
      </c>
      <c r="V100" s="162">
        <f t="shared" si="9"/>
        <v>12466.666666666666</v>
      </c>
      <c r="W100" s="162">
        <f t="shared" si="9"/>
        <v>14690</v>
      </c>
      <c r="X100" s="162">
        <f t="shared" si="9"/>
        <v>1360</v>
      </c>
      <c r="Y100" s="162">
        <f t="shared" si="9"/>
        <v>52884.2341025641</v>
      </c>
      <c r="Z100" s="163"/>
      <c r="AA100" s="164">
        <f>H100-Z100</f>
        <v>1178275.2084615387</v>
      </c>
    </row>
    <row r="101" spans="1:27" ht="12.6">
      <c r="B101" s="5"/>
      <c r="C101" s="19"/>
      <c r="D101" s="165"/>
      <c r="F101" s="5"/>
      <c r="G101" s="5"/>
      <c r="H101" s="6"/>
      <c r="I101" s="166"/>
      <c r="J101" s="123"/>
      <c r="K101" s="167"/>
      <c r="L101" s="167"/>
      <c r="M101" s="167"/>
      <c r="N101" s="167"/>
      <c r="O101" s="167"/>
      <c r="P101" s="167"/>
      <c r="Q101" s="167"/>
      <c r="R101" s="167"/>
      <c r="S101" s="167"/>
      <c r="T101" s="167"/>
      <c r="U101" s="167"/>
      <c r="V101" s="167"/>
      <c r="W101" s="167"/>
      <c r="X101" s="167"/>
      <c r="Y101" s="167"/>
    </row>
    <row r="102" spans="1:27" s="101" customFormat="1" ht="23.1">
      <c r="A102" s="134" t="s">
        <v>275</v>
      </c>
      <c r="B102" s="134"/>
      <c r="C102" s="134"/>
      <c r="D102" s="134"/>
      <c r="E102" s="134"/>
      <c r="F102" s="134"/>
      <c r="G102" s="134"/>
      <c r="H102" s="134"/>
      <c r="I102" s="134"/>
      <c r="J102" s="123"/>
      <c r="K102" s="134"/>
      <c r="L102" s="134"/>
      <c r="M102" s="134"/>
      <c r="N102" s="134"/>
      <c r="O102" s="134"/>
      <c r="P102" s="134"/>
      <c r="Q102" s="134"/>
      <c r="R102" s="134"/>
      <c r="S102" s="134"/>
      <c r="T102" s="134"/>
      <c r="U102" s="134"/>
      <c r="V102" s="134"/>
      <c r="W102" s="134"/>
      <c r="X102" s="134"/>
      <c r="Y102" s="134"/>
      <c r="Z102" s="100"/>
    </row>
    <row r="103" spans="1:27" s="20" customFormat="1" ht="9.9499999999999993">
      <c r="D103" s="168"/>
      <c r="E103" s="21"/>
      <c r="F103" s="22"/>
      <c r="G103" s="23"/>
      <c r="H103" s="22" t="s">
        <v>3</v>
      </c>
      <c r="I103" s="23"/>
      <c r="J103" s="24"/>
      <c r="K103" s="25"/>
      <c r="L103" s="26"/>
      <c r="M103" s="27"/>
      <c r="N103" s="27"/>
      <c r="O103" s="27"/>
      <c r="P103" s="27"/>
      <c r="Q103" s="27"/>
      <c r="R103" s="27"/>
      <c r="S103" s="27"/>
      <c r="T103" s="27"/>
      <c r="U103" s="27"/>
      <c r="V103" s="27"/>
      <c r="W103" s="27"/>
      <c r="X103" s="27"/>
      <c r="Y103" s="28"/>
      <c r="Z103" s="29"/>
    </row>
    <row r="104" spans="1:27" s="20" customFormat="1" ht="36">
      <c r="A104" s="30" t="s">
        <v>4</v>
      </c>
      <c r="B104" s="30" t="s">
        <v>5</v>
      </c>
      <c r="C104" s="31" t="s">
        <v>6</v>
      </c>
      <c r="D104" s="31" t="s">
        <v>7</v>
      </c>
      <c r="E104" s="32" t="s">
        <v>8</v>
      </c>
      <c r="F104" s="33"/>
      <c r="G104" s="33"/>
      <c r="H104" s="34" t="s">
        <v>11</v>
      </c>
      <c r="I104" s="35" t="s">
        <v>12</v>
      </c>
      <c r="J104" s="24"/>
      <c r="K104" s="36" t="s">
        <v>13</v>
      </c>
      <c r="L104" s="37" t="s">
        <v>14</v>
      </c>
      <c r="M104" s="37" t="s">
        <v>15</v>
      </c>
      <c r="N104" s="37" t="s">
        <v>16</v>
      </c>
      <c r="O104" s="37" t="s">
        <v>17</v>
      </c>
      <c r="P104" s="37" t="s">
        <v>18</v>
      </c>
      <c r="Q104" s="37" t="s">
        <v>19</v>
      </c>
      <c r="R104" s="37" t="s">
        <v>20</v>
      </c>
      <c r="S104" s="37" t="s">
        <v>21</v>
      </c>
      <c r="T104" s="37" t="s">
        <v>22</v>
      </c>
      <c r="U104" s="37" t="s">
        <v>23</v>
      </c>
      <c r="V104" s="37" t="s">
        <v>24</v>
      </c>
      <c r="W104" s="37" t="s">
        <v>25</v>
      </c>
      <c r="X104" s="37" t="s">
        <v>26</v>
      </c>
      <c r="Y104" s="37" t="s">
        <v>27</v>
      </c>
      <c r="Z104" s="29"/>
    </row>
    <row r="105" spans="1:27" ht="49.5" customHeight="1">
      <c r="A105" s="169" t="s">
        <v>67</v>
      </c>
      <c r="B105" s="344" t="s">
        <v>276</v>
      </c>
      <c r="C105" s="170" t="s">
        <v>277</v>
      </c>
      <c r="D105" s="261" t="s">
        <v>278</v>
      </c>
      <c r="E105" s="171" t="s">
        <v>279</v>
      </c>
      <c r="F105" s="42" t="s">
        <v>46</v>
      </c>
      <c r="G105" s="172">
        <v>46203</v>
      </c>
      <c r="H105" s="43">
        <f>SUM(K105:Y105)</f>
        <v>8000</v>
      </c>
      <c r="I105" s="173"/>
      <c r="J105" s="249"/>
      <c r="K105" s="43"/>
      <c r="L105" s="53"/>
      <c r="M105" s="53"/>
      <c r="N105" s="53"/>
      <c r="O105" s="53"/>
      <c r="P105" s="53"/>
      <c r="Q105" s="53"/>
      <c r="R105" s="53"/>
      <c r="S105" s="53"/>
      <c r="T105" s="53"/>
      <c r="U105" s="53"/>
      <c r="V105" s="53"/>
      <c r="W105" s="53">
        <v>8000</v>
      </c>
      <c r="X105" s="53"/>
      <c r="Y105" s="53"/>
    </row>
    <row r="106" spans="1:27" ht="46.5" customHeight="1">
      <c r="A106" s="150"/>
      <c r="B106" s="345"/>
      <c r="C106" s="170"/>
      <c r="D106" s="261" t="s">
        <v>280</v>
      </c>
      <c r="E106" s="171" t="s">
        <v>281</v>
      </c>
      <c r="F106" s="42">
        <v>46027</v>
      </c>
      <c r="G106" s="172">
        <v>46080</v>
      </c>
      <c r="H106" s="43">
        <f>SUM(K106:Y106)</f>
        <v>10000</v>
      </c>
      <c r="I106" s="173"/>
      <c r="J106" s="174"/>
      <c r="K106" s="43"/>
      <c r="L106" s="53">
        <v>10000</v>
      </c>
      <c r="M106" s="53"/>
      <c r="N106" s="53"/>
      <c r="O106" s="53"/>
      <c r="P106" s="53"/>
      <c r="Q106" s="53"/>
      <c r="R106" s="53"/>
      <c r="S106" s="53"/>
      <c r="T106" s="53"/>
      <c r="U106" s="53"/>
      <c r="V106" s="53"/>
      <c r="W106" s="53"/>
      <c r="X106" s="53"/>
      <c r="Y106" s="53"/>
    </row>
    <row r="107" spans="1:27" ht="42" customHeight="1">
      <c r="A107" s="150"/>
      <c r="B107" s="346"/>
      <c r="C107" s="46" t="s">
        <v>282</v>
      </c>
      <c r="D107" s="46" t="s">
        <v>283</v>
      </c>
      <c r="E107" s="175" t="s">
        <v>284</v>
      </c>
      <c r="F107" s="42">
        <v>46027</v>
      </c>
      <c r="G107" s="42">
        <v>46265</v>
      </c>
      <c r="H107" s="43">
        <f t="shared" ref="H107:H125" si="10">SUM(K107:Y107)</f>
        <v>25000</v>
      </c>
      <c r="I107" s="176"/>
      <c r="K107" s="43"/>
      <c r="L107" s="53"/>
      <c r="M107" s="53"/>
      <c r="N107" s="53"/>
      <c r="O107" s="53"/>
      <c r="P107" s="53"/>
      <c r="Q107" s="53"/>
      <c r="R107" s="53"/>
      <c r="S107" s="53"/>
      <c r="T107" s="53"/>
      <c r="U107" s="53"/>
      <c r="V107" s="53"/>
      <c r="W107" s="53">
        <v>25000</v>
      </c>
      <c r="X107" s="53"/>
      <c r="Y107" s="53"/>
    </row>
    <row r="108" spans="1:27" ht="50.45" customHeight="1">
      <c r="A108" s="150"/>
      <c r="B108" s="344" t="s">
        <v>285</v>
      </c>
      <c r="C108" s="179" t="s">
        <v>286</v>
      </c>
      <c r="D108" s="179" t="s">
        <v>287</v>
      </c>
      <c r="E108" s="117" t="s">
        <v>288</v>
      </c>
      <c r="F108" s="263">
        <v>46034</v>
      </c>
      <c r="G108" s="180">
        <v>46261</v>
      </c>
      <c r="H108" s="43">
        <f t="shared" si="10"/>
        <v>20000</v>
      </c>
      <c r="I108" s="181" t="s">
        <v>47</v>
      </c>
      <c r="J108" s="250" t="s">
        <v>47</v>
      </c>
      <c r="K108" s="43"/>
      <c r="L108" s="53"/>
      <c r="M108" s="53"/>
      <c r="N108" s="53"/>
      <c r="O108" s="53"/>
      <c r="P108" s="53"/>
      <c r="Q108" s="53"/>
      <c r="R108" s="53"/>
      <c r="S108" s="53"/>
      <c r="T108" s="53"/>
      <c r="U108" s="53"/>
      <c r="V108" s="53"/>
      <c r="W108" s="53">
        <v>20000</v>
      </c>
      <c r="X108" s="53"/>
      <c r="Y108" s="53"/>
    </row>
    <row r="109" spans="1:27" ht="30">
      <c r="A109" s="150"/>
      <c r="B109" s="346"/>
      <c r="C109" s="170" t="s">
        <v>289</v>
      </c>
      <c r="D109" s="46" t="s">
        <v>290</v>
      </c>
      <c r="E109" s="117" t="s">
        <v>291</v>
      </c>
      <c r="F109" s="263">
        <v>46321</v>
      </c>
      <c r="G109" s="42">
        <v>46363</v>
      </c>
      <c r="H109" s="43">
        <f t="shared" si="10"/>
        <v>5000</v>
      </c>
      <c r="I109" s="176"/>
      <c r="K109" s="43"/>
      <c r="L109" s="53"/>
      <c r="M109" s="53"/>
      <c r="N109" s="53"/>
      <c r="O109" s="53">
        <v>5000</v>
      </c>
      <c r="P109" s="53"/>
      <c r="Q109" s="53"/>
      <c r="R109" s="53"/>
      <c r="S109" s="53"/>
      <c r="T109" s="53"/>
      <c r="U109" s="53"/>
      <c r="V109" s="53"/>
      <c r="W109" s="53"/>
      <c r="X109" s="53"/>
      <c r="Y109" s="53"/>
    </row>
    <row r="110" spans="1:27" ht="31.5" customHeight="1">
      <c r="A110" s="150"/>
      <c r="B110" s="362" t="s">
        <v>292</v>
      </c>
      <c r="C110" s="51" t="s">
        <v>293</v>
      </c>
      <c r="D110" s="40" t="s">
        <v>294</v>
      </c>
      <c r="E110" s="117" t="s">
        <v>295</v>
      </c>
      <c r="F110" s="182">
        <v>46272</v>
      </c>
      <c r="G110" s="183">
        <v>46295</v>
      </c>
      <c r="H110" s="43">
        <f t="shared" si="10"/>
        <v>15000</v>
      </c>
      <c r="I110" s="176"/>
      <c r="K110" s="43"/>
      <c r="L110" s="53"/>
      <c r="M110" s="53"/>
      <c r="N110" s="53"/>
      <c r="O110" s="53"/>
      <c r="P110" s="53"/>
      <c r="Q110" s="53"/>
      <c r="R110" s="53"/>
      <c r="S110" s="53"/>
      <c r="T110" s="53"/>
      <c r="U110" s="53"/>
      <c r="V110" s="53"/>
      <c r="W110" s="53"/>
      <c r="X110" s="53"/>
      <c r="Y110" s="53">
        <v>15000</v>
      </c>
    </row>
    <row r="111" spans="1:27" s="101" customFormat="1" ht="39.950000000000003">
      <c r="A111" s="150"/>
      <c r="B111" s="362"/>
      <c r="C111" s="184" t="s">
        <v>296</v>
      </c>
      <c r="D111" s="116" t="s">
        <v>297</v>
      </c>
      <c r="E111" s="117" t="s">
        <v>298</v>
      </c>
      <c r="F111" s="42">
        <v>46237</v>
      </c>
      <c r="G111" s="42">
        <v>46356</v>
      </c>
      <c r="H111" s="43">
        <f t="shared" si="10"/>
        <v>3000</v>
      </c>
      <c r="I111" s="185"/>
      <c r="J111" s="186"/>
      <c r="K111" s="43"/>
      <c r="L111" s="53"/>
      <c r="M111" s="53"/>
      <c r="N111" s="53"/>
      <c r="O111" s="53"/>
      <c r="P111" s="53"/>
      <c r="Q111" s="53"/>
      <c r="R111" s="53"/>
      <c r="S111" s="53"/>
      <c r="T111" s="53"/>
      <c r="U111" s="53"/>
      <c r="V111" s="53"/>
      <c r="W111" s="53">
        <v>3000</v>
      </c>
      <c r="X111" s="53"/>
      <c r="Y111" s="53"/>
      <c r="Z111" s="100"/>
    </row>
    <row r="112" spans="1:27" s="101" customFormat="1" ht="39.950000000000003">
      <c r="A112" s="150"/>
      <c r="B112" s="362"/>
      <c r="C112" s="187" t="s">
        <v>299</v>
      </c>
      <c r="D112" s="262" t="s">
        <v>300</v>
      </c>
      <c r="E112" s="117" t="s">
        <v>301</v>
      </c>
      <c r="F112" s="42">
        <v>46083</v>
      </c>
      <c r="G112" s="42">
        <v>46167</v>
      </c>
      <c r="H112" s="43">
        <f t="shared" si="10"/>
        <v>18000</v>
      </c>
      <c r="I112" s="185"/>
      <c r="J112" s="186"/>
      <c r="K112" s="43"/>
      <c r="L112" s="53"/>
      <c r="M112" s="53"/>
      <c r="N112" s="53"/>
      <c r="O112" s="53"/>
      <c r="P112" s="53"/>
      <c r="Q112" s="53"/>
      <c r="R112" s="53"/>
      <c r="S112" s="53"/>
      <c r="T112" s="53"/>
      <c r="U112" s="53"/>
      <c r="V112" s="53"/>
      <c r="W112" s="53"/>
      <c r="X112" s="53"/>
      <c r="Y112" s="53">
        <v>18000</v>
      </c>
      <c r="Z112" s="100"/>
    </row>
    <row r="113" spans="1:26" ht="60">
      <c r="A113" s="349" t="s">
        <v>108</v>
      </c>
      <c r="B113" s="179" t="s">
        <v>276</v>
      </c>
      <c r="C113" s="40" t="s">
        <v>302</v>
      </c>
      <c r="D113" s="40" t="s">
        <v>303</v>
      </c>
      <c r="E113" s="117" t="s">
        <v>304</v>
      </c>
      <c r="F113" s="42">
        <v>46023</v>
      </c>
      <c r="G113" s="42">
        <v>46203</v>
      </c>
      <c r="H113" s="43">
        <f t="shared" si="10"/>
        <v>18966.621282051281</v>
      </c>
      <c r="I113" s="231"/>
      <c r="J113" s="251"/>
      <c r="K113" s="178"/>
      <c r="L113" s="303"/>
      <c r="M113" s="303"/>
      <c r="N113" s="53">
        <f>60000/19.5</f>
        <v>3076.9230769230771</v>
      </c>
      <c r="O113" s="53">
        <v>7684.57</v>
      </c>
      <c r="P113" s="53"/>
      <c r="Q113" s="53"/>
      <c r="R113" s="53"/>
      <c r="S113" s="53"/>
      <c r="T113" s="53"/>
      <c r="U113" s="53"/>
      <c r="V113" s="53"/>
      <c r="W113" s="53">
        <f>80000/19.5</f>
        <v>4102.5641025641025</v>
      </c>
      <c r="X113" s="53"/>
      <c r="Y113" s="53">
        <f>80000/19.5</f>
        <v>4102.5641025641025</v>
      </c>
      <c r="Z113" s="19"/>
    </row>
    <row r="114" spans="1:26" ht="60">
      <c r="A114" s="349"/>
      <c r="B114" s="179" t="s">
        <v>285</v>
      </c>
      <c r="C114" s="40" t="s">
        <v>286</v>
      </c>
      <c r="D114" s="46" t="s">
        <v>305</v>
      </c>
      <c r="E114" s="117" t="s">
        <v>304</v>
      </c>
      <c r="F114" s="42">
        <v>46023</v>
      </c>
      <c r="G114" s="42">
        <v>46203</v>
      </c>
      <c r="H114" s="43">
        <f t="shared" si="10"/>
        <v>25412.307692307691</v>
      </c>
      <c r="I114" s="232"/>
      <c r="J114" s="252"/>
      <c r="K114" s="305"/>
      <c r="L114" s="303"/>
      <c r="M114" s="304"/>
      <c r="N114" s="53">
        <f>100000/19.5</f>
        <v>5128.2051282051279</v>
      </c>
      <c r="O114" s="53">
        <v>10000</v>
      </c>
      <c r="P114" s="53"/>
      <c r="Q114" s="53"/>
      <c r="R114" s="53"/>
      <c r="S114" s="53"/>
      <c r="T114" s="53"/>
      <c r="U114" s="53"/>
      <c r="V114" s="53"/>
      <c r="W114" s="53">
        <f>120540/19.5</f>
        <v>6181.5384615384619</v>
      </c>
      <c r="X114" s="53"/>
      <c r="Y114" s="53">
        <f>80000/19.5</f>
        <v>4102.5641025641025</v>
      </c>
      <c r="Z114" s="19"/>
    </row>
    <row r="115" spans="1:26" ht="20.100000000000001">
      <c r="A115" s="349"/>
      <c r="B115" s="317" t="s">
        <v>292</v>
      </c>
      <c r="C115" s="233" t="s">
        <v>306</v>
      </c>
      <c r="D115" s="39" t="s">
        <v>307</v>
      </c>
      <c r="E115" s="234"/>
      <c r="F115" s="42">
        <v>46023</v>
      </c>
      <c r="G115" s="42">
        <v>46203</v>
      </c>
      <c r="H115" s="43">
        <f t="shared" si="10"/>
        <v>769.23076923076928</v>
      </c>
      <c r="I115" s="235"/>
      <c r="J115" s="253"/>
      <c r="K115" s="178"/>
      <c r="L115" s="303"/>
      <c r="M115" s="303"/>
      <c r="N115" s="53">
        <f>15000/19.5</f>
        <v>769.23076923076928</v>
      </c>
      <c r="O115" s="53"/>
      <c r="P115" s="53"/>
      <c r="Q115" s="53"/>
      <c r="R115" s="53"/>
      <c r="S115" s="53"/>
      <c r="T115" s="53"/>
      <c r="U115" s="53"/>
      <c r="V115" s="53"/>
      <c r="W115" s="53"/>
      <c r="X115" s="53"/>
      <c r="Y115" s="53"/>
      <c r="Z115" s="19"/>
    </row>
    <row r="116" spans="1:26" s="101" customFormat="1" ht="50.1">
      <c r="A116" s="349"/>
      <c r="B116" s="356"/>
      <c r="C116" s="247" t="s">
        <v>308</v>
      </c>
      <c r="D116" s="39" t="s">
        <v>300</v>
      </c>
      <c r="E116" s="234" t="s">
        <v>309</v>
      </c>
      <c r="F116" s="42">
        <v>46023</v>
      </c>
      <c r="G116" s="42">
        <v>46203</v>
      </c>
      <c r="H116" s="43">
        <f t="shared" si="10"/>
        <v>3072.62</v>
      </c>
      <c r="I116" s="236"/>
      <c r="J116" s="254"/>
      <c r="K116" s="178"/>
      <c r="L116" s="303"/>
      <c r="M116" s="303"/>
      <c r="N116" s="53">
        <f>19916.09/19.5</f>
        <v>1021.3379487179487</v>
      </c>
      <c r="O116" s="53"/>
      <c r="P116" s="53"/>
      <c r="Q116" s="53"/>
      <c r="R116" s="53"/>
      <c r="S116" s="53"/>
      <c r="T116" s="53"/>
      <c r="U116" s="53"/>
      <c r="V116" s="53"/>
      <c r="W116" s="53"/>
      <c r="X116" s="53"/>
      <c r="Y116" s="53">
        <f>40000/19.5</f>
        <v>2051.2820512820513</v>
      </c>
    </row>
    <row r="117" spans="1:26" s="101" customFormat="1" ht="30">
      <c r="A117" s="349"/>
      <c r="B117" s="356"/>
      <c r="C117" s="247"/>
      <c r="D117" s="39" t="s">
        <v>310</v>
      </c>
      <c r="E117" s="234" t="s">
        <v>311</v>
      </c>
      <c r="F117" s="42">
        <v>46023</v>
      </c>
      <c r="G117" s="42">
        <v>46203</v>
      </c>
      <c r="H117" s="43">
        <f t="shared" si="10"/>
        <v>6128.2051282051279</v>
      </c>
      <c r="I117" s="236"/>
      <c r="J117" s="254"/>
      <c r="K117" s="178"/>
      <c r="L117" s="303"/>
      <c r="M117" s="303"/>
      <c r="N117" s="53">
        <v>1000</v>
      </c>
      <c r="O117" s="53">
        <f>100000/19.5</f>
        <v>5128.2051282051279</v>
      </c>
      <c r="P117" s="53"/>
      <c r="Q117" s="53"/>
      <c r="R117" s="53"/>
      <c r="S117" s="53"/>
      <c r="T117" s="53"/>
      <c r="U117" s="53"/>
      <c r="V117" s="53"/>
      <c r="W117" s="53"/>
      <c r="X117" s="53"/>
      <c r="Y117" s="53"/>
    </row>
    <row r="118" spans="1:26" s="101" customFormat="1" ht="39.950000000000003">
      <c r="A118" s="349"/>
      <c r="B118" s="318"/>
      <c r="C118" s="188" t="s">
        <v>312</v>
      </c>
      <c r="D118" s="40" t="s">
        <v>312</v>
      </c>
      <c r="E118" s="117" t="s">
        <v>313</v>
      </c>
      <c r="F118" s="42">
        <v>46023</v>
      </c>
      <c r="G118" s="42">
        <v>46203</v>
      </c>
      <c r="H118" s="43">
        <f t="shared" si="10"/>
        <v>0</v>
      </c>
      <c r="I118" s="237"/>
      <c r="J118" s="254"/>
      <c r="K118" s="178"/>
      <c r="L118" s="303"/>
      <c r="M118" s="303"/>
      <c r="N118" s="53"/>
      <c r="O118" s="53"/>
      <c r="P118" s="53"/>
      <c r="Q118" s="53"/>
      <c r="R118" s="53"/>
      <c r="S118" s="53"/>
      <c r="T118" s="53"/>
      <c r="U118" s="53"/>
      <c r="V118" s="53"/>
      <c r="W118" s="53"/>
      <c r="X118" s="53"/>
      <c r="Y118" s="53"/>
    </row>
    <row r="119" spans="1:26" ht="60">
      <c r="A119" s="364" t="s">
        <v>81</v>
      </c>
      <c r="B119" s="179" t="s">
        <v>276</v>
      </c>
      <c r="C119" s="46" t="s">
        <v>314</v>
      </c>
      <c r="D119" s="46" t="s">
        <v>315</v>
      </c>
      <c r="E119" s="117" t="s">
        <v>316</v>
      </c>
      <c r="F119" s="42" t="s">
        <v>46</v>
      </c>
      <c r="G119" s="56">
        <v>46295</v>
      </c>
      <c r="H119" s="43">
        <f t="shared" si="10"/>
        <v>15300</v>
      </c>
      <c r="I119" s="238"/>
      <c r="K119" s="43"/>
      <c r="L119" s="53">
        <v>6000</v>
      </c>
      <c r="M119" s="53"/>
      <c r="N119" s="53">
        <v>1100</v>
      </c>
      <c r="O119" s="53"/>
      <c r="P119" s="53"/>
      <c r="Q119" s="53">
        <v>8200</v>
      </c>
      <c r="R119" s="53"/>
      <c r="S119" s="53"/>
      <c r="T119" s="53"/>
      <c r="U119" s="53"/>
      <c r="V119" s="53"/>
      <c r="W119" s="53"/>
      <c r="X119" s="53"/>
      <c r="Y119" s="53"/>
    </row>
    <row r="120" spans="1:26" ht="60">
      <c r="A120" s="365"/>
      <c r="B120" s="179" t="s">
        <v>285</v>
      </c>
      <c r="C120" s="40" t="s">
        <v>286</v>
      </c>
      <c r="D120" s="40" t="s">
        <v>317</v>
      </c>
      <c r="E120" s="117" t="s">
        <v>318</v>
      </c>
      <c r="F120" s="268">
        <v>46023</v>
      </c>
      <c r="G120" s="269">
        <v>46387</v>
      </c>
      <c r="H120" s="43">
        <f t="shared" si="10"/>
        <v>19660</v>
      </c>
      <c r="I120" s="239" t="s">
        <v>47</v>
      </c>
      <c r="J120" s="250" t="s">
        <v>47</v>
      </c>
      <c r="K120" s="43"/>
      <c r="L120" s="53">
        <v>8000</v>
      </c>
      <c r="M120" s="53"/>
      <c r="N120" s="53">
        <v>3400</v>
      </c>
      <c r="O120" s="53"/>
      <c r="P120" s="53"/>
      <c r="Q120" s="53">
        <v>1150</v>
      </c>
      <c r="R120" s="53">
        <v>1600</v>
      </c>
      <c r="S120" s="53">
        <v>410</v>
      </c>
      <c r="T120" s="53"/>
      <c r="U120" s="53"/>
      <c r="V120" s="53"/>
      <c r="W120" s="53">
        <v>5100</v>
      </c>
      <c r="X120" s="53"/>
      <c r="Y120" s="53"/>
    </row>
    <row r="121" spans="1:26" ht="39.950000000000003">
      <c r="A121" s="365"/>
      <c r="B121" s="317" t="s">
        <v>292</v>
      </c>
      <c r="C121" s="51" t="s">
        <v>293</v>
      </c>
      <c r="D121" s="40" t="s">
        <v>319</v>
      </c>
      <c r="E121" s="117" t="s">
        <v>298</v>
      </c>
      <c r="F121" s="268">
        <v>46023</v>
      </c>
      <c r="G121" s="269">
        <v>46387</v>
      </c>
      <c r="H121" s="43">
        <f t="shared" si="10"/>
        <v>3200</v>
      </c>
      <c r="I121" s="240"/>
      <c r="K121" s="43"/>
      <c r="L121" s="53"/>
      <c r="M121" s="53"/>
      <c r="N121" s="53">
        <v>2100</v>
      </c>
      <c r="O121" s="53"/>
      <c r="P121" s="53"/>
      <c r="Q121" s="53">
        <v>1100</v>
      </c>
      <c r="R121" s="53"/>
      <c r="S121" s="53"/>
      <c r="T121" s="53"/>
      <c r="U121" s="53"/>
      <c r="V121" s="53"/>
      <c r="W121" s="53"/>
      <c r="X121" s="53"/>
      <c r="Y121" s="53"/>
    </row>
    <row r="122" spans="1:26" s="101" customFormat="1" ht="20.100000000000001">
      <c r="A122" s="365"/>
      <c r="B122" s="356"/>
      <c r="C122" s="188" t="s">
        <v>320</v>
      </c>
      <c r="D122" s="40" t="s">
        <v>321</v>
      </c>
      <c r="E122" s="117"/>
      <c r="F122" s="56">
        <v>46023</v>
      </c>
      <c r="G122" s="56">
        <v>46173</v>
      </c>
      <c r="H122" s="43">
        <f t="shared" si="10"/>
        <v>19380</v>
      </c>
      <c r="I122" s="185"/>
      <c r="J122" s="186"/>
      <c r="K122" s="43"/>
      <c r="L122" s="53">
        <v>8000</v>
      </c>
      <c r="M122" s="53"/>
      <c r="N122" s="53">
        <v>3400</v>
      </c>
      <c r="O122" s="53"/>
      <c r="P122" s="53"/>
      <c r="Q122" s="53">
        <v>1200</v>
      </c>
      <c r="R122" s="53">
        <v>1650</v>
      </c>
      <c r="S122" s="53"/>
      <c r="T122" s="53"/>
      <c r="U122" s="53"/>
      <c r="V122" s="53"/>
      <c r="W122" s="53">
        <v>5130</v>
      </c>
      <c r="X122" s="53"/>
      <c r="Y122" s="53"/>
      <c r="Z122" s="100"/>
    </row>
    <row r="123" spans="1:26" s="101" customFormat="1" ht="20.100000000000001">
      <c r="A123" s="365"/>
      <c r="B123" s="356"/>
      <c r="C123" s="218"/>
      <c r="D123" s="49" t="s">
        <v>322</v>
      </c>
      <c r="E123" s="219"/>
      <c r="F123" s="42" t="s">
        <v>46</v>
      </c>
      <c r="G123" s="56">
        <v>46356</v>
      </c>
      <c r="H123" s="43">
        <f>SUM(K123:Y123)</f>
        <v>78100</v>
      </c>
      <c r="I123" s="241"/>
      <c r="J123" s="299"/>
      <c r="K123" s="43"/>
      <c r="L123" s="53"/>
      <c r="M123" s="53"/>
      <c r="N123" s="53">
        <v>1100</v>
      </c>
      <c r="O123" s="53"/>
      <c r="P123" s="53"/>
      <c r="Q123" s="53"/>
      <c r="R123" s="53"/>
      <c r="S123" s="53"/>
      <c r="T123" s="53"/>
      <c r="U123" s="53"/>
      <c r="V123" s="53"/>
      <c r="W123" s="53">
        <v>77000</v>
      </c>
      <c r="X123" s="53"/>
      <c r="Y123" s="53"/>
      <c r="Z123" s="100"/>
    </row>
    <row r="124" spans="1:26" s="101" customFormat="1" ht="20.100000000000001">
      <c r="A124" s="366"/>
      <c r="B124" s="318"/>
      <c r="C124" s="188"/>
      <c r="D124" s="40" t="s">
        <v>323</v>
      </c>
      <c r="E124" s="117" t="s">
        <v>324</v>
      </c>
      <c r="F124" s="56">
        <v>46023</v>
      </c>
      <c r="G124" s="56">
        <v>46234</v>
      </c>
      <c r="H124" s="43">
        <f t="shared" si="10"/>
        <v>17400</v>
      </c>
      <c r="I124" s="185"/>
      <c r="J124" s="300"/>
      <c r="K124" s="43"/>
      <c r="L124" s="53">
        <v>10500</v>
      </c>
      <c r="M124" s="53"/>
      <c r="N124" s="53">
        <v>1450</v>
      </c>
      <c r="O124" s="53"/>
      <c r="P124" s="53"/>
      <c r="Q124" s="53">
        <v>950</v>
      </c>
      <c r="R124" s="53"/>
      <c r="S124" s="53"/>
      <c r="T124" s="53"/>
      <c r="U124" s="53"/>
      <c r="V124" s="53"/>
      <c r="W124" s="53">
        <v>4500</v>
      </c>
      <c r="X124" s="53"/>
      <c r="Y124" s="53"/>
      <c r="Z124" s="100"/>
    </row>
    <row r="125" spans="1:26" ht="30" customHeight="1">
      <c r="A125" s="353" t="s">
        <v>140</v>
      </c>
      <c r="B125" s="344" t="s">
        <v>276</v>
      </c>
      <c r="C125" s="46" t="s">
        <v>325</v>
      </c>
      <c r="D125" s="40" t="s">
        <v>346</v>
      </c>
      <c r="E125" s="279"/>
      <c r="F125" s="268">
        <v>46023</v>
      </c>
      <c r="G125" s="209">
        <v>46111</v>
      </c>
      <c r="H125" s="43">
        <f t="shared" si="10"/>
        <v>4400</v>
      </c>
      <c r="I125" s="280"/>
      <c r="K125" s="43"/>
      <c r="L125" s="53">
        <v>1100</v>
      </c>
      <c r="M125" s="53"/>
      <c r="N125" s="53">
        <v>3300</v>
      </c>
      <c r="O125" s="53"/>
      <c r="P125" s="53"/>
      <c r="Q125" s="53"/>
      <c r="R125" s="53"/>
      <c r="S125" s="53"/>
      <c r="T125" s="53"/>
      <c r="U125" s="53"/>
      <c r="V125" s="53"/>
      <c r="W125" s="53"/>
      <c r="X125" s="53"/>
      <c r="Y125" s="53"/>
    </row>
    <row r="126" spans="1:26" ht="20.100000000000001">
      <c r="A126" s="354"/>
      <c r="B126" s="345"/>
      <c r="D126" s="40" t="s">
        <v>327</v>
      </c>
      <c r="E126" s="279"/>
      <c r="F126" s="268">
        <v>46023</v>
      </c>
      <c r="G126" s="269">
        <v>46387</v>
      </c>
      <c r="H126" s="43">
        <v>5128.2051282051279</v>
      </c>
      <c r="I126" s="280"/>
      <c r="K126" s="43"/>
      <c r="L126" s="53"/>
      <c r="M126" s="53"/>
      <c r="N126" s="53"/>
      <c r="O126" s="53"/>
      <c r="P126" s="53"/>
      <c r="Q126" s="53"/>
      <c r="R126" s="53"/>
      <c r="S126" s="53"/>
      <c r="T126" s="53"/>
      <c r="U126" s="53"/>
      <c r="V126" s="53"/>
      <c r="W126" s="53">
        <f>H126</f>
        <v>5128.2051282051279</v>
      </c>
      <c r="X126" s="53"/>
      <c r="Y126" s="53"/>
    </row>
    <row r="127" spans="1:26" ht="20.100000000000001">
      <c r="A127" s="354"/>
      <c r="B127" s="345"/>
      <c r="D127" s="40" t="s">
        <v>328</v>
      </c>
      <c r="E127" s="41"/>
      <c r="F127" s="268">
        <v>46023</v>
      </c>
      <c r="G127" s="269">
        <v>46387</v>
      </c>
      <c r="H127" s="43">
        <v>5128.2051282051279</v>
      </c>
      <c r="I127" s="280"/>
      <c r="K127" s="43"/>
      <c r="L127" s="53"/>
      <c r="M127" s="53"/>
      <c r="N127" s="53"/>
      <c r="O127" s="53"/>
      <c r="P127" s="53"/>
      <c r="Q127" s="53"/>
      <c r="R127" s="53"/>
      <c r="S127" s="53"/>
      <c r="T127" s="53"/>
      <c r="U127" s="53"/>
      <c r="V127" s="53"/>
      <c r="W127" s="53">
        <f>H127</f>
        <v>5128.2051282051279</v>
      </c>
      <c r="X127" s="53"/>
      <c r="Y127" s="53"/>
    </row>
    <row r="128" spans="1:26" ht="14.45">
      <c r="A128" s="354"/>
      <c r="B128" s="345"/>
      <c r="C128" s="46"/>
      <c r="D128" s="40" t="s">
        <v>329</v>
      </c>
      <c r="E128" s="41"/>
      <c r="F128" s="268">
        <v>46023</v>
      </c>
      <c r="G128" s="269">
        <v>46387</v>
      </c>
      <c r="H128" s="43">
        <v>15384.615384615385</v>
      </c>
      <c r="I128" s="280"/>
      <c r="K128" s="43"/>
      <c r="L128" s="53">
        <f>H128</f>
        <v>15384.615384615385</v>
      </c>
      <c r="M128" s="53"/>
      <c r="N128" s="53"/>
      <c r="O128" s="53"/>
      <c r="P128" s="53"/>
      <c r="Q128" s="53"/>
      <c r="R128" s="53"/>
      <c r="S128" s="53"/>
      <c r="T128" s="53"/>
      <c r="U128" s="53"/>
      <c r="V128" s="53"/>
      <c r="W128" s="53"/>
      <c r="X128" s="53"/>
      <c r="Y128" s="53"/>
    </row>
    <row r="129" spans="1:30" ht="20.100000000000001">
      <c r="A129" s="354"/>
      <c r="B129" s="345"/>
      <c r="C129" s="46"/>
      <c r="D129" s="40" t="s">
        <v>330</v>
      </c>
      <c r="E129" s="41"/>
      <c r="F129" s="268">
        <v>46023</v>
      </c>
      <c r="G129" s="269">
        <v>46387</v>
      </c>
      <c r="H129" s="43">
        <v>7179.4871794871797</v>
      </c>
      <c r="I129" s="280"/>
      <c r="K129" s="43"/>
      <c r="L129" s="53"/>
      <c r="M129" s="53"/>
      <c r="N129" s="53"/>
      <c r="O129" s="53"/>
      <c r="P129" s="53"/>
      <c r="Q129" s="53"/>
      <c r="R129" s="53"/>
      <c r="S129" s="53"/>
      <c r="T129" s="53"/>
      <c r="U129" s="53"/>
      <c r="V129" s="53"/>
      <c r="W129" s="53">
        <f>H129</f>
        <v>7179.4871794871797</v>
      </c>
      <c r="X129" s="53"/>
      <c r="Y129" s="53"/>
    </row>
    <row r="130" spans="1:30" ht="20.100000000000001">
      <c r="A130" s="354"/>
      <c r="B130" s="345"/>
      <c r="C130" s="46" t="s">
        <v>331</v>
      </c>
      <c r="D130" s="40" t="s">
        <v>332</v>
      </c>
      <c r="E130" s="41"/>
      <c r="F130" s="268">
        <v>46023</v>
      </c>
      <c r="G130" s="209">
        <v>46172</v>
      </c>
      <c r="H130" s="43">
        <v>25641.025641025641</v>
      </c>
      <c r="I130" s="176"/>
      <c r="K130" s="43"/>
      <c r="L130" s="53">
        <f>H130</f>
        <v>25641.025641025641</v>
      </c>
      <c r="M130" s="53"/>
      <c r="N130" s="53"/>
      <c r="O130" s="53"/>
      <c r="P130" s="53"/>
      <c r="Q130" s="53"/>
      <c r="R130" s="53"/>
      <c r="S130" s="53"/>
      <c r="T130" s="53"/>
      <c r="U130" s="53"/>
      <c r="V130" s="53"/>
      <c r="W130" s="53"/>
      <c r="X130" s="53"/>
      <c r="Y130" s="53"/>
    </row>
    <row r="131" spans="1:30" ht="20.100000000000001">
      <c r="A131" s="354"/>
      <c r="B131" s="346"/>
      <c r="C131" s="50"/>
      <c r="D131" s="40" t="s">
        <v>333</v>
      </c>
      <c r="E131" s="206"/>
      <c r="F131" s="268">
        <v>46023</v>
      </c>
      <c r="G131" s="269">
        <v>46387</v>
      </c>
      <c r="H131" s="43">
        <v>5128.2051282051279</v>
      </c>
      <c r="I131" s="176"/>
      <c r="K131" s="43"/>
      <c r="L131" s="53"/>
      <c r="M131" s="53"/>
      <c r="N131" s="53"/>
      <c r="O131" s="53"/>
      <c r="P131" s="53"/>
      <c r="Q131" s="53"/>
      <c r="R131" s="53"/>
      <c r="S131" s="53"/>
      <c r="T131" s="53"/>
      <c r="U131" s="53"/>
      <c r="V131" s="53"/>
      <c r="W131" s="53"/>
      <c r="X131" s="53"/>
      <c r="Y131" s="53">
        <f>H131</f>
        <v>5128.2051282051279</v>
      </c>
    </row>
    <row r="132" spans="1:30" ht="38.25" customHeight="1">
      <c r="A132" s="355"/>
      <c r="B132" s="230" t="s">
        <v>292</v>
      </c>
      <c r="C132" s="233" t="s">
        <v>306</v>
      </c>
      <c r="D132" s="40" t="s">
        <v>334</v>
      </c>
      <c r="E132" s="41"/>
      <c r="F132" s="268">
        <v>46023</v>
      </c>
      <c r="G132" s="209">
        <v>46172</v>
      </c>
      <c r="H132" s="43">
        <v>10256.410256410256</v>
      </c>
      <c r="I132" s="176"/>
      <c r="K132" s="43"/>
      <c r="L132" s="53">
        <f>H132</f>
        <v>10256.410256410256</v>
      </c>
      <c r="M132" s="53"/>
      <c r="N132" s="53"/>
      <c r="O132" s="53"/>
      <c r="P132" s="53"/>
      <c r="Q132" s="53"/>
      <c r="R132" s="53"/>
      <c r="S132" s="53"/>
      <c r="T132" s="53"/>
      <c r="U132" s="53"/>
      <c r="V132" s="53"/>
      <c r="W132" s="53"/>
      <c r="X132" s="53"/>
      <c r="Y132" s="53"/>
    </row>
    <row r="133" spans="1:30" ht="12.6">
      <c r="F133" s="5"/>
      <c r="G133" s="5"/>
      <c r="H133" s="6"/>
      <c r="I133" s="167"/>
      <c r="J133" s="123"/>
      <c r="K133" s="167"/>
      <c r="L133" s="167"/>
      <c r="M133" s="167"/>
      <c r="N133" s="167"/>
      <c r="O133" s="167"/>
      <c r="P133" s="167"/>
      <c r="Q133" s="167"/>
      <c r="R133" s="167"/>
      <c r="S133" s="167"/>
      <c r="T133" s="167"/>
      <c r="U133" s="167"/>
      <c r="V133" s="167"/>
      <c r="W133" s="167"/>
      <c r="X133" s="167"/>
      <c r="Y133" s="167"/>
    </row>
    <row r="134" spans="1:30" ht="12.6">
      <c r="A134" s="160"/>
      <c r="B134" s="125" t="s">
        <v>335</v>
      </c>
      <c r="C134" s="125"/>
      <c r="D134" s="126"/>
      <c r="E134" s="125"/>
      <c r="F134" s="161"/>
      <c r="G134" s="161"/>
      <c r="H134" s="162">
        <f>SUM(H105:H132)</f>
        <v>389635.13871794869</v>
      </c>
      <c r="I134" s="162">
        <f>SUM(I105:I112)</f>
        <v>0</v>
      </c>
      <c r="J134" s="189"/>
      <c r="K134" s="162">
        <f>SUM(K105:K132)</f>
        <v>0</v>
      </c>
      <c r="L134" s="162">
        <f t="shared" ref="L134:Y134" si="11">SUM(L105:L132)</f>
        <v>94882.051282051281</v>
      </c>
      <c r="M134" s="162">
        <f t="shared" si="11"/>
        <v>0</v>
      </c>
      <c r="N134" s="162">
        <f t="shared" si="11"/>
        <v>26845.696923076925</v>
      </c>
      <c r="O134" s="162">
        <f t="shared" si="11"/>
        <v>27812.775128205129</v>
      </c>
      <c r="P134" s="162">
        <f t="shared" si="11"/>
        <v>0</v>
      </c>
      <c r="Q134" s="162">
        <f t="shared" si="11"/>
        <v>12600</v>
      </c>
      <c r="R134" s="162">
        <f t="shared" si="11"/>
        <v>3250</v>
      </c>
      <c r="S134" s="162">
        <f t="shared" si="11"/>
        <v>410</v>
      </c>
      <c r="T134" s="162">
        <f t="shared" si="11"/>
        <v>0</v>
      </c>
      <c r="U134" s="162">
        <f t="shared" si="11"/>
        <v>0</v>
      </c>
      <c r="V134" s="162">
        <f t="shared" si="11"/>
        <v>0</v>
      </c>
      <c r="W134" s="162">
        <f t="shared" si="11"/>
        <v>175450</v>
      </c>
      <c r="X134" s="162">
        <f t="shared" si="11"/>
        <v>0</v>
      </c>
      <c r="Y134" s="162">
        <f t="shared" si="11"/>
        <v>48384.615384615383</v>
      </c>
      <c r="Z134" s="163">
        <f>SUM(K134:Y134)</f>
        <v>389635.13871794869</v>
      </c>
      <c r="AA134" s="164">
        <f>H134-Z134</f>
        <v>0</v>
      </c>
    </row>
    <row r="135" spans="1:30" ht="12.6">
      <c r="C135" s="190"/>
      <c r="D135" s="191"/>
      <c r="F135" s="5"/>
      <c r="G135" s="5"/>
      <c r="H135" s="6"/>
      <c r="I135" s="5"/>
      <c r="J135" s="123"/>
      <c r="K135" s="167"/>
      <c r="L135" s="167"/>
      <c r="M135" s="167"/>
      <c r="N135" s="167"/>
      <c r="O135" s="167"/>
      <c r="P135" s="167"/>
      <c r="Q135" s="167"/>
      <c r="R135" s="167"/>
      <c r="S135" s="167"/>
      <c r="T135" s="167"/>
      <c r="U135" s="167"/>
      <c r="V135" s="167"/>
      <c r="W135" s="167"/>
      <c r="X135" s="167"/>
      <c r="Y135" s="167"/>
    </row>
    <row r="136" spans="1:30">
      <c r="A136" s="192"/>
      <c r="B136" s="190"/>
      <c r="E136" s="190"/>
      <c r="F136" s="192"/>
      <c r="G136" s="192"/>
      <c r="H136" s="192"/>
      <c r="I136" s="192"/>
      <c r="K136" s="192"/>
      <c r="L136" s="192"/>
      <c r="M136" s="192"/>
      <c r="N136" s="192"/>
      <c r="O136" s="192"/>
      <c r="P136" s="192"/>
      <c r="Q136" s="192"/>
      <c r="R136" s="192"/>
      <c r="S136" s="192"/>
      <c r="T136" s="192"/>
      <c r="U136" s="192"/>
      <c r="V136" s="192"/>
      <c r="W136" s="192"/>
      <c r="X136" s="192"/>
      <c r="Y136" s="192"/>
      <c r="AC136" s="193"/>
      <c r="AD136" s="193"/>
    </row>
    <row r="137" spans="1:30" ht="12.95">
      <c r="A137" s="194" t="s">
        <v>336</v>
      </c>
      <c r="B137" s="195"/>
      <c r="C137" s="196" t="s">
        <v>47</v>
      </c>
      <c r="D137" s="197"/>
      <c r="E137" s="196"/>
      <c r="F137" s="198" t="s">
        <v>47</v>
      </c>
      <c r="G137" s="199" t="s">
        <v>47</v>
      </c>
      <c r="H137" s="200">
        <f>H21+H50+H100+H134</f>
        <v>1992262.1584615386</v>
      </c>
      <c r="I137" s="200">
        <f>I21+I50+I100+I134</f>
        <v>0</v>
      </c>
      <c r="K137" s="200">
        <f t="shared" ref="K137:Y137" si="12">K21+K50+K100+K134</f>
        <v>0</v>
      </c>
      <c r="L137" s="200">
        <f t="shared" si="12"/>
        <v>614457.89743589738</v>
      </c>
      <c r="M137" s="200">
        <f t="shared" si="12"/>
        <v>0</v>
      </c>
      <c r="N137" s="200">
        <f t="shared" si="12"/>
        <v>99070.825128205121</v>
      </c>
      <c r="O137" s="200">
        <f t="shared" si="12"/>
        <v>49312.775128205132</v>
      </c>
      <c r="P137" s="200">
        <f t="shared" si="12"/>
        <v>2850</v>
      </c>
      <c r="Q137" s="200">
        <f t="shared" si="12"/>
        <v>21931.282051282051</v>
      </c>
      <c r="R137" s="200">
        <f t="shared" si="12"/>
        <v>8250</v>
      </c>
      <c r="S137" s="200">
        <f t="shared" si="12"/>
        <v>1690</v>
      </c>
      <c r="T137" s="200">
        <f t="shared" si="12"/>
        <v>54102.564102564102</v>
      </c>
      <c r="U137" s="200">
        <f t="shared" si="12"/>
        <v>4710</v>
      </c>
      <c r="V137" s="200">
        <f t="shared" si="12"/>
        <v>12466.666666666666</v>
      </c>
      <c r="W137" s="200">
        <f t="shared" si="12"/>
        <v>197510</v>
      </c>
      <c r="X137" s="200">
        <f t="shared" si="12"/>
        <v>2010</v>
      </c>
      <c r="Y137" s="200">
        <f t="shared" si="12"/>
        <v>265550.14794871793</v>
      </c>
      <c r="Z137" s="201">
        <f>SUM(K137:Y137)</f>
        <v>1333912.1584615384</v>
      </c>
      <c r="AA137" s="202">
        <f>H137-Z137</f>
        <v>658350.00000000023</v>
      </c>
    </row>
  </sheetData>
  <mergeCells count="40">
    <mergeCell ref="A36:A42"/>
    <mergeCell ref="B37:B39"/>
    <mergeCell ref="B40:B42"/>
    <mergeCell ref="A5:A13"/>
    <mergeCell ref="B5:B7"/>
    <mergeCell ref="B8:B10"/>
    <mergeCell ref="B11:B12"/>
    <mergeCell ref="B13:B14"/>
    <mergeCell ref="B15:B17"/>
    <mergeCell ref="B18:B19"/>
    <mergeCell ref="A26:A31"/>
    <mergeCell ref="B26:B27"/>
    <mergeCell ref="B29:B31"/>
    <mergeCell ref="B33:B34"/>
    <mergeCell ref="C45:C48"/>
    <mergeCell ref="A55:A58"/>
    <mergeCell ref="A59:A69"/>
    <mergeCell ref="B59:B60"/>
    <mergeCell ref="B61:B63"/>
    <mergeCell ref="B64:B65"/>
    <mergeCell ref="B68:B69"/>
    <mergeCell ref="A84:A98"/>
    <mergeCell ref="B84:B88"/>
    <mergeCell ref="B89:B96"/>
    <mergeCell ref="A43:A48"/>
    <mergeCell ref="B44:B48"/>
    <mergeCell ref="A70:A83"/>
    <mergeCell ref="B71:B73"/>
    <mergeCell ref="B74:B75"/>
    <mergeCell ref="B76:B78"/>
    <mergeCell ref="B79:B82"/>
    <mergeCell ref="A125:A132"/>
    <mergeCell ref="B125:B131"/>
    <mergeCell ref="B105:B107"/>
    <mergeCell ref="B108:B109"/>
    <mergeCell ref="B110:B112"/>
    <mergeCell ref="A113:A118"/>
    <mergeCell ref="B115:B118"/>
    <mergeCell ref="A119:A124"/>
    <mergeCell ref="B121:B12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55F732436BD414ABE4F9007290F88BC" ma:contentTypeVersion="33" ma:contentTypeDescription="Create a new document." ma:contentTypeScope="" ma:versionID="fdc72a8f5127e5402459ddf60579b4c5">
  <xsd:schema xmlns:xsd="http://www.w3.org/2001/XMLSchema" xmlns:xs="http://www.w3.org/2001/XMLSchema" xmlns:p="http://schemas.microsoft.com/office/2006/metadata/properties" xmlns:ns2="d9cf0e28-81d2-4dc7-8b10-820d80ed680d" xmlns:ns3="e91d5986-7c29-4ed1-8a54-b8fb378ed474" targetNamespace="http://schemas.microsoft.com/office/2006/metadata/properties" ma:root="true" ma:fieldsID="403a7bba688b37b8cd23279a8e72e85b" ns2:_="" ns3:_="">
    <xsd:import namespace="d9cf0e28-81d2-4dc7-8b10-820d80ed680d"/>
    <xsd:import namespace="e91d5986-7c29-4ed1-8a54-b8fb378ed474"/>
    <xsd:element name="properties">
      <xsd:complexType>
        <xsd:sequence>
          <xsd:element name="documentManagement">
            <xsd:complexType>
              <xsd:all>
                <xsd:element ref="ns2:DocumentCategory" minOccurs="0"/>
                <xsd:element ref="ns2:DocumentType" minOccurs="0"/>
                <xsd:element ref="ns2:FileClassificationMode" minOccurs="0"/>
                <xsd:element ref="ns2:FileNameDescription" minOccurs="0"/>
                <xsd:element ref="ns2:ProjectNumber" minOccurs="0"/>
                <xsd:element ref="ns2:OperatingUnit" minOccurs="0"/>
                <xsd:element ref="ns2:Language" minOccurs="0"/>
                <xsd:element ref="ns2:FunctionalArea" minOccurs="0"/>
                <xsd:element ref="ns2:OutputNumber" minOccurs="0"/>
                <xsd:element ref="ns2:DocumentStatus" minOccurs="0"/>
                <xsd:element ref="ns2:DocCoverageStartDate" minOccurs="0"/>
                <xsd:element ref="ns2:DocCoverageEndDate" minOccurs="0"/>
                <xsd:element ref="ns2:FocusArea" minOccurs="0"/>
                <xsd:element ref="ns2:AuthorName" minOccurs="0"/>
                <xsd:element ref="ns2:OfficeCountry" minOccurs="0"/>
                <xsd:element ref="ns2:MediaServiceMetadata" minOccurs="0"/>
                <xsd:element ref="ns2:MediaServiceFastMetadata"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ObjectDetectorVersions" minOccurs="0"/>
                <xsd:element ref="ns2:MediaServiceLocation" minOccurs="0"/>
                <xsd:element ref="ns2:MediaServiceSearchProperties" minOccurs="0"/>
                <xsd:element ref="ns2:EventDate" minOccurs="0"/>
                <xsd:element ref="ns2:ProjectDocumentTyp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cf0e28-81d2-4dc7-8b10-820d80ed680d" elementFormDefault="qualified">
    <xsd:import namespace="http://schemas.microsoft.com/office/2006/documentManagement/types"/>
    <xsd:import namespace="http://schemas.microsoft.com/office/infopath/2007/PartnerControls"/>
    <xsd:element name="DocumentCategory" ma:index="8" nillable="true" ma:displayName="DocumentCategory" ma:format="Dropdown" ma:indexed="true" ma:internalName="DocumentCategory">
      <xsd:simpleType>
        <xsd:restriction base="dms:Text">
          <xsd:maxLength value="255"/>
        </xsd:restriction>
      </xsd:simpleType>
    </xsd:element>
    <xsd:element name="DocumentType" ma:index="9" nillable="true" ma:displayName="DocumentType" ma:format="Dropdown" ma:indexed="true" ma:internalName="DocumentType">
      <xsd:simpleType>
        <xsd:restriction base="dms:Text">
          <xsd:maxLength value="255"/>
        </xsd:restriction>
      </xsd:simpleType>
    </xsd:element>
    <xsd:element name="FileClassificationMode" ma:index="10" nillable="true" ma:displayName="FileClassificationMode" ma:format="Dropdown" ma:indexed="true" ma:internalName="FileClassificationMode">
      <xsd:simpleType>
        <xsd:restriction base="dms:Text">
          <xsd:maxLength value="255"/>
        </xsd:restriction>
      </xsd:simpleType>
    </xsd:element>
    <xsd:element name="FileNameDescription" ma:index="11" nillable="true" ma:displayName="FileNameDescription" ma:format="Dropdown" ma:indexed="true" ma:internalName="FileNameDescription">
      <xsd:simpleType>
        <xsd:restriction base="dms:Text">
          <xsd:maxLength value="255"/>
        </xsd:restriction>
      </xsd:simpleType>
    </xsd:element>
    <xsd:element name="ProjectNumber" ma:index="12" nillable="true" ma:displayName="ProjectNumber" ma:format="Dropdown" ma:indexed="true" ma:internalName="ProjectNumber">
      <xsd:simpleType>
        <xsd:restriction base="dms:Text">
          <xsd:maxLength value="255"/>
        </xsd:restriction>
      </xsd:simpleType>
    </xsd:element>
    <xsd:element name="OperatingUnit" ma:index="13" nillable="true" ma:displayName="OperatingUnit" ma:format="Dropdown" ma:indexed="true" ma:internalName="OperatingUnit">
      <xsd:simpleType>
        <xsd:restriction base="dms:Text">
          <xsd:maxLength value="255"/>
        </xsd:restriction>
      </xsd:simpleType>
    </xsd:element>
    <xsd:element name="Language" ma:index="14" nillable="true" ma:displayName="Language" ma:format="Dropdown" ma:indexed="true" ma:internalName="Language">
      <xsd:simpleType>
        <xsd:restriction base="dms:Text">
          <xsd:maxLength value="255"/>
        </xsd:restriction>
      </xsd:simpleType>
    </xsd:element>
    <xsd:element name="FunctionalArea" ma:index="15" nillable="true" ma:displayName="FunctionalArea" ma:format="Dropdown" ma:internalName="FunctionalArea">
      <xsd:simpleType>
        <xsd:restriction base="dms:Text">
          <xsd:maxLength value="255"/>
        </xsd:restriction>
      </xsd:simpleType>
    </xsd:element>
    <xsd:element name="OutputNumber" ma:index="16" nillable="true" ma:displayName="OutputNumber" ma:format="Dropdown" ma:indexed="true" ma:internalName="OutputNumber">
      <xsd:simpleType>
        <xsd:restriction base="dms:Text">
          <xsd:maxLength value="255"/>
        </xsd:restriction>
      </xsd:simpleType>
    </xsd:element>
    <xsd:element name="DocumentStatus" ma:index="17" nillable="true" ma:displayName="DocumentStatus" ma:format="Dropdown" ma:internalName="DocumentStatus">
      <xsd:simpleType>
        <xsd:restriction base="dms:Text">
          <xsd:maxLength value="255"/>
        </xsd:restriction>
      </xsd:simpleType>
    </xsd:element>
    <xsd:element name="DocCoverageStartDate" ma:index="18" nillable="true" ma:displayName="DocCoverageStartDate" ma:default="[today]" ma:format="DateOnly" ma:indexed="true" ma:internalName="DocCoverageStartDate">
      <xsd:simpleType>
        <xsd:restriction base="dms:DateTime"/>
      </xsd:simpleType>
    </xsd:element>
    <xsd:element name="DocCoverageEndDate" ma:index="19" nillable="true" ma:displayName="DocCoverageEndDate" ma:format="DateOnly" ma:internalName="DocCoverageEndDate">
      <xsd:simpleType>
        <xsd:restriction base="dms:DateTime"/>
      </xsd:simpleType>
    </xsd:element>
    <xsd:element name="FocusArea" ma:index="20" nillable="true" ma:displayName="FocusArea" ma:format="Dropdown" ma:indexed="true" ma:internalName="FocusArea">
      <xsd:simpleType>
        <xsd:restriction base="dms:Text">
          <xsd:maxLength value="255"/>
        </xsd:restriction>
      </xsd:simpleType>
    </xsd:element>
    <xsd:element name="AuthorName" ma:index="21" nillable="true" ma:displayName="AuthorName" ma:format="Dropdown" ma:indexed="true" ma:internalName="AuthorName">
      <xsd:simpleType>
        <xsd:restriction base="dms:Text">
          <xsd:maxLength value="255"/>
        </xsd:restriction>
      </xsd:simpleType>
    </xsd:element>
    <xsd:element name="OfficeCountry" ma:index="22" nillable="true" ma:displayName="OfficeCountry" ma:format="Dropdown" ma:indexed="true" ma:internalName="OfficeCountry">
      <xsd:simpleType>
        <xsd:restriction base="dms:Text">
          <xsd:maxLength value="255"/>
        </xsd:restriction>
      </xsd:simpleType>
    </xsd:element>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f8ebb0a5-c57d-4c3a-bec7-8a38252dd05c" ma:termSetId="09814cd3-568e-fe90-9814-8d621ff8fb84" ma:anchorId="fba54fb3-c3e1-fe81-a776-ca4b69148c4d" ma:open="true" ma:isKeyword="false">
      <xsd:complexType>
        <xsd:sequence>
          <xsd:element ref="pc:Terms" minOccurs="0" maxOccurs="1"/>
        </xsd:sequence>
      </xsd:complex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DateTaken" ma:index="32" nillable="true" ma:displayName="MediaServiceDateTaken" ma:hidden="true" ma:indexed="true" ma:internalName="MediaServiceDateTaken" ma:readOnly="true">
      <xsd:simpleType>
        <xsd:restriction base="dms:Text"/>
      </xsd:simple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element name="EventDate" ma:index="36" nillable="true" ma:displayName="EventDate" ma:format="DateOnly" ma:internalName="EventDate">
      <xsd:simpleType>
        <xsd:restriction base="dms:DateTime"/>
      </xsd:simpleType>
    </xsd:element>
    <xsd:element name="ProjectDocumentTypes" ma:index="37" nillable="true" ma:displayName="ProjectDocumentTypes" ma:format="Dropdown" ma:internalName="ProjectDocumentTypes">
      <xsd:simpleType>
        <xsd:restriction base="dms:Choice">
          <xsd:enumeration value="Project Board Meeting Minutes"/>
          <xsd:enumeration value="Monitoring/Field visit report"/>
          <xsd:enumeration value="Sustainability Plan"/>
          <xsd:enumeration value="Combined Delivery reports (CDR)"/>
        </xsd:restriction>
      </xsd:simpleType>
    </xsd:element>
    <xsd:element name="MediaServiceBillingMetadata" ma:index="3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1d5986-7c29-4ed1-8a54-b8fb378ed474" elementFormDefault="qualified">
    <xsd:import namespace="http://schemas.microsoft.com/office/2006/documentManagement/types"/>
    <xsd:import namespace="http://schemas.microsoft.com/office/infopath/2007/PartnerControls"/>
    <xsd:element name="TaxCatchAll" ma:index="28" nillable="true" ma:displayName="Taxonomy Catch All Column" ma:hidden="true" ma:list="{89ecd518-8760-4857-902e-5583cb61199f}" ma:internalName="TaxCatchAll" ma:showField="CatchAllData" ma:web="e91d5986-7c29-4ed1-8a54-b8fb378ed47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fficeCountry xmlns="d9cf0e28-81d2-4dc7-8b10-820d80ed680d">B0514 - Mexico - Mexico City</OfficeCountry>
    <DocumentStatus xmlns="d9cf0e28-81d2-4dc7-8b10-820d80ed680d">Approved</DocumentStatus>
    <DocCoverageEndDate xmlns="d9cf0e28-81d2-4dc7-8b10-820d80ed680d">2026-12-31T05:00:00+00:00</DocCoverageEndDate>
    <TaxCatchAll xmlns="e91d5986-7c29-4ed1-8a54-b8fb378ed474" xsi:nil="true"/>
    <EventDate xmlns="d9cf0e28-81d2-4dc7-8b10-820d80ed680d" xsi:nil="true"/>
    <ProjectDocumentTypes xmlns="d9cf0e28-81d2-4dc7-8b10-820d80ed680d" xsi:nil="true"/>
    <FunctionalArea xmlns="d9cf0e28-81d2-4dc7-8b10-820d80ed680d" xsi:nil="true"/>
    <FileNameDescription xmlns="d9cf0e28-81d2-4dc7-8b10-820d80ed680d">Plan de Trabajo Anual 2026</FileNameDescription>
    <ProjectNumber xmlns="d9cf0e28-81d2-4dc7-8b10-820d80ed680d">00097093</ProjectNumber>
    <DocumentType xmlns="d9cf0e28-81d2-4dc7-8b10-820d80ed680d">Annual/Multi-year Workplan</DocumentType>
    <Language xmlns="d9cf0e28-81d2-4dc7-8b10-820d80ed680d">Spanish</Language>
    <AuthorName xmlns="d9cf0e28-81d2-4dc7-8b10-820d80ed680d">UNDP</AuthorName>
    <DocumentCategory xmlns="d9cf0e28-81d2-4dc7-8b10-820d80ed680d">Project</DocumentCategory>
    <OperatingUnit xmlns="d9cf0e28-81d2-4dc7-8b10-820d80ed680d">UNDP-MEX</OperatingUnit>
    <lcf76f155ced4ddcb4097134ff3c332f xmlns="d9cf0e28-81d2-4dc7-8b10-820d80ed680d">
      <Terms xmlns="http://schemas.microsoft.com/office/infopath/2007/PartnerControls"/>
    </lcf76f155ced4ddcb4097134ff3c332f>
    <FocusArea xmlns="d9cf0e28-81d2-4dc7-8b10-820d80ed680d" xsi:nil="true"/>
    <DocCoverageStartDate xmlns="d9cf0e28-81d2-4dc7-8b10-820d80ed680d">2026-01-01T05:00:00+00:00</DocCoverageStartDate>
    <FileClassificationMode xmlns="d9cf0e28-81d2-4dc7-8b10-820d80ed680d">Public</FileClassificationMode>
    <OutputNumber xmlns="d9cf0e28-81d2-4dc7-8b10-820d80ed680d">00100949</OutputNumber>
  </documentManagement>
</p:properties>
</file>

<file path=customXml/itemProps1.xml><?xml version="1.0" encoding="utf-8"?>
<ds:datastoreItem xmlns:ds="http://schemas.openxmlformats.org/officeDocument/2006/customXml" ds:itemID="{30AA74D9-A683-4E1E-90CB-480CBD0AB000}"/>
</file>

<file path=customXml/itemProps2.xml><?xml version="1.0" encoding="utf-8"?>
<ds:datastoreItem xmlns:ds="http://schemas.openxmlformats.org/officeDocument/2006/customXml" ds:itemID="{D4428037-ECC2-4DB7-8DEE-14025D401F12}"/>
</file>

<file path=customXml/itemProps3.xml><?xml version="1.0" encoding="utf-8"?>
<ds:datastoreItem xmlns:ds="http://schemas.openxmlformats.org/officeDocument/2006/customXml" ds:itemID="{07CB446B-A01F-4DA3-8783-9A969652C59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de Trabajo Anual 2026</dc:title>
  <dc:subject/>
  <dc:creator>Alba Ramirez Ramos</dc:creator>
  <cp:keywords/>
  <dc:description/>
  <cp:lastModifiedBy>Omar Velasco Hernandez</cp:lastModifiedBy>
  <cp:revision/>
  <dcterms:created xsi:type="dcterms:W3CDTF">2025-12-08T17:19:37Z</dcterms:created>
  <dcterms:modified xsi:type="dcterms:W3CDTF">2026-01-13T18:01:02Z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0x010100155F732436BD414ABE4F9007290F88BC</vt:lpwstr>
  </property>
</Properties>
</file>